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 windowWidth="18192" windowHeight="10296" activeTab="0"/>
  </bookViews>
  <sheets>
    <sheet name="Disclaimer" sheetId="1" r:id="rId1"/>
    <sheet name="M65x" sheetId="2" r:id="rId2"/>
    <sheet name="M65xDbase" sheetId="3" state="hidden" r:id="rId3"/>
    <sheet name="M65xData" sheetId="4" state="hidden" r:id="rId4"/>
    <sheet name="Decode Model" sheetId="5" r:id="rId5"/>
  </sheets>
  <definedNames>
    <definedName name="_xlnm.Print_Area" localSheetId="1">'M65x'!$L$2:$L$22</definedName>
  </definedNames>
  <calcPr fullCalcOnLoad="1"/>
</workbook>
</file>

<file path=xl/sharedStrings.xml><?xml version="1.0" encoding="utf-8"?>
<sst xmlns="http://schemas.openxmlformats.org/spreadsheetml/2006/main" count="277" uniqueCount="169">
  <si>
    <t>1 - 4</t>
  </si>
  <si>
    <t>5-6</t>
  </si>
  <si>
    <t>&lt;-SelectIndex/LenModNo-&gt;</t>
  </si>
  <si>
    <t>LenModNo-&gt;</t>
  </si>
  <si>
    <t>DECODER</t>
  </si>
  <si>
    <t>Model Number</t>
  </si>
  <si>
    <t>Data Driver</t>
  </si>
  <si>
    <t>Look Up Index</t>
  </si>
  <si>
    <t>Decoded model data</t>
  </si>
  <si>
    <t>Option</t>
  </si>
  <si>
    <t>Value</t>
  </si>
  <si>
    <t>Decode</t>
  </si>
  <si>
    <t>Charcater</t>
  </si>
  <si>
    <t>Idx</t>
  </si>
  <si>
    <t>Code</t>
  </si>
  <si>
    <t>Description</t>
  </si>
  <si>
    <t>Dropdown description</t>
  </si>
  <si>
    <t>For Split Core CT</t>
  </si>
  <si>
    <t>Messages</t>
  </si>
  <si>
    <t>M65x Transducer and Measurement Centres</t>
  </si>
  <si>
    <t>Index</t>
  </si>
  <si>
    <t>Split Core Ct</t>
  </si>
  <si>
    <t>1</t>
  </si>
  <si>
    <t>M651</t>
  </si>
  <si>
    <t>M650</t>
  </si>
  <si>
    <t>M653</t>
  </si>
  <si>
    <t>C</t>
  </si>
  <si>
    <t>Function:</t>
  </si>
  <si>
    <t>M651, Transducer, 3-Phase</t>
  </si>
  <si>
    <t>2</t>
  </si>
  <si>
    <t>Base Model:</t>
  </si>
  <si>
    <t>Multifunction, Advanced</t>
  </si>
  <si>
    <t>M650, Measurement Centre, Single Display, 3-Phase</t>
  </si>
  <si>
    <t>3</t>
  </si>
  <si>
    <t>M653, Measurement Centre, Multiple display, 3-Phase</t>
  </si>
  <si>
    <t>4</t>
  </si>
  <si>
    <t>M3</t>
  </si>
  <si>
    <t>5</t>
  </si>
  <si>
    <t>6</t>
  </si>
  <si>
    <t>7</t>
  </si>
  <si>
    <t>8</t>
  </si>
  <si>
    <t>9</t>
  </si>
  <si>
    <t>Accuracy:</t>
  </si>
  <si>
    <t>0.1% measurement, Class 0.2S energy</t>
  </si>
  <si>
    <t>10</t>
  </si>
  <si>
    <t>11</t>
  </si>
  <si>
    <t>12</t>
  </si>
  <si>
    <t>0</t>
  </si>
  <si>
    <t>13</t>
  </si>
  <si>
    <t>14</t>
  </si>
  <si>
    <t>15</t>
  </si>
  <si>
    <t>16</t>
  </si>
  <si>
    <t>17</t>
  </si>
  <si>
    <t>18</t>
  </si>
  <si>
    <t>Power Supply:</t>
  </si>
  <si>
    <t>48-250 Vdc/55-240 Vac</t>
  </si>
  <si>
    <t>19</t>
  </si>
  <si>
    <t>48-250 Vdc/55-240 Vac with monitoring</t>
  </si>
  <si>
    <t>20</t>
  </si>
  <si>
    <t>21</t>
  </si>
  <si>
    <t>22</t>
  </si>
  <si>
    <t>U</t>
  </si>
  <si>
    <t>23</t>
  </si>
  <si>
    <t>P</t>
  </si>
  <si>
    <t>24</t>
  </si>
  <si>
    <t>25</t>
  </si>
  <si>
    <t>26</t>
  </si>
  <si>
    <t>27</t>
  </si>
  <si>
    <t>28</t>
  </si>
  <si>
    <t>29</t>
  </si>
  <si>
    <t>Signal Input Range:</t>
  </si>
  <si>
    <t>120 Vac, 0-1 Amps</t>
  </si>
  <si>
    <t>30</t>
  </si>
  <si>
    <t>120 Vac, 0-5 Amps</t>
  </si>
  <si>
    <t>31</t>
  </si>
  <si>
    <t>120 Vac, 0-5 Amps Split Core CT (3)</t>
  </si>
  <si>
    <t>32</t>
  </si>
  <si>
    <t>33</t>
  </si>
  <si>
    <t>34</t>
  </si>
  <si>
    <t>35</t>
  </si>
  <si>
    <t>36</t>
  </si>
  <si>
    <t>37</t>
  </si>
  <si>
    <t>38</t>
  </si>
  <si>
    <t>39</t>
  </si>
  <si>
    <t>40</t>
  </si>
  <si>
    <t>Communication Port:</t>
  </si>
  <si>
    <t xml:space="preserve">Serial (Programmable RS-232/RS-485) </t>
  </si>
  <si>
    <t>41</t>
  </si>
  <si>
    <t xml:space="preserve">Analogue output (Three 4 ... 20 mA passive) </t>
  </si>
  <si>
    <t>42</t>
  </si>
  <si>
    <t xml:space="preserve">Analogue output (Three 0 ... 1 mA active) </t>
  </si>
  <si>
    <t>43</t>
  </si>
  <si>
    <t xml:space="preserve"> </t>
  </si>
  <si>
    <t>44</t>
  </si>
  <si>
    <t>45</t>
  </si>
  <si>
    <t>46</t>
  </si>
  <si>
    <t>47</t>
  </si>
  <si>
    <t>48</t>
  </si>
  <si>
    <t>49</t>
  </si>
  <si>
    <t>*</t>
  </si>
  <si>
    <t>50</t>
  </si>
  <si>
    <t>51</t>
  </si>
  <si>
    <t>52</t>
  </si>
  <si>
    <t>53</t>
  </si>
  <si>
    <t>54</t>
  </si>
  <si>
    <t>55</t>
  </si>
  <si>
    <t>Ethernet Port:</t>
  </si>
  <si>
    <t xml:space="preserve">Ethernet 10BaseT/100BaseTX, service port only </t>
  </si>
  <si>
    <t>56</t>
  </si>
  <si>
    <t>Ethernet 10BaseT/100BaseTX, port enabled for protocols</t>
  </si>
  <si>
    <t>57</t>
  </si>
  <si>
    <t>Fibre Ethernet, LC connector, 100BaseFX, protocols enabled</t>
  </si>
  <si>
    <t>58</t>
  </si>
  <si>
    <t>59</t>
  </si>
  <si>
    <t>60</t>
  </si>
  <si>
    <t>61</t>
  </si>
  <si>
    <t>62</t>
  </si>
  <si>
    <t>63</t>
  </si>
  <si>
    <t>64</t>
  </si>
  <si>
    <t>65</t>
  </si>
  <si>
    <t>66</t>
  </si>
  <si>
    <t>Design Suffix:</t>
  </si>
  <si>
    <t xml:space="preserve">Factory assigned </t>
  </si>
  <si>
    <t>67</t>
  </si>
  <si>
    <t>68</t>
  </si>
  <si>
    <t>69</t>
  </si>
  <si>
    <t>70</t>
  </si>
  <si>
    <t>71</t>
  </si>
  <si>
    <t>A</t>
  </si>
  <si>
    <t>72</t>
  </si>
  <si>
    <t>73</t>
  </si>
  <si>
    <t>74</t>
  </si>
  <si>
    <t>75</t>
  </si>
  <si>
    <t>76</t>
  </si>
  <si>
    <t>77</t>
  </si>
  <si>
    <t>78</t>
  </si>
  <si>
    <t>79</t>
  </si>
  <si>
    <t>Mounting:</t>
  </si>
  <si>
    <t>Not applicable</t>
  </si>
  <si>
    <t>Rack mount</t>
  </si>
  <si>
    <t>80</t>
  </si>
  <si>
    <t>Panel mount</t>
  </si>
  <si>
    <t>81</t>
  </si>
  <si>
    <t>R</t>
  </si>
  <si>
    <t>82</t>
  </si>
  <si>
    <t>Message</t>
  </si>
  <si>
    <t xml:space="preserve">BiTRONICS M6xx  </t>
  </si>
  <si>
    <t>Split Core CT – Brackets</t>
  </si>
  <si>
    <t>When the Split core CT option is selected, 3 x CTs are supplied.</t>
  </si>
  <si>
    <t>Separately 3 x CT mounting brackets need to be purchased.</t>
  </si>
  <si>
    <t>There are 2 different brackets available,</t>
  </si>
  <si>
    <t>depending on how the CTs need to be mounted.</t>
  </si>
  <si>
    <t>Split core CT mounting bracket - side (1 off)</t>
  </si>
  <si>
    <r>
      <t>-</t>
    </r>
    <r>
      <rPr>
        <sz val="7"/>
        <color indexed="8"/>
        <rFont val="Times New Roman"/>
        <family val="1"/>
      </rPr>
      <t xml:space="preserve">          </t>
    </r>
    <r>
      <rPr>
        <sz val="9"/>
        <color indexed="8"/>
        <rFont val="Arial"/>
        <family val="2"/>
      </rPr>
      <t>BRKTMX5XCTSIDE</t>
    </r>
  </si>
  <si>
    <t>Split core CT mounting bracket - end (1 off)</t>
  </si>
  <si>
    <r>
      <t>-</t>
    </r>
    <r>
      <rPr>
        <sz val="7"/>
        <color indexed="8"/>
        <rFont val="Times New Roman"/>
        <family val="1"/>
      </rPr>
      <t xml:space="preserve">          </t>
    </r>
    <r>
      <rPr>
        <sz val="9"/>
        <color indexed="8"/>
        <rFont val="Arial"/>
        <family val="2"/>
      </rPr>
      <t>BRKTMX5XCTEND</t>
    </r>
  </si>
  <si>
    <t>A total of 3 brackets are required.</t>
  </si>
  <si>
    <t>Enter Model Number to Decode:</t>
  </si>
  <si>
    <t xml:space="preserve">M651M3UC21A </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</si>
  <si>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</si>
  <si>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</si>
  <si>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</si>
  <si>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Version:- 11.0.5 (2016-06-18)</t>
  </si>
  <si>
    <t xml:space="preserve">None </t>
  </si>
  <si>
    <t>For M651 order option for no communications #position 9 - removed, CID MBAM-AA3JY6</t>
  </si>
  <si>
    <t>Select from</t>
  </si>
  <si>
    <t>Version:- 11.0.6 (2018-04-09)</t>
  </si>
  <si>
    <t>M65x range of meters obsoleted by CID005350/GER-4820 Feb 18th 2018</t>
  </si>
  <si>
    <t>THIS PRODUCT IS NOW OBSOLETE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</si>
</sst>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91">
    <font>
      <sz val="10"/>
      <color theme="1"/>
      <name val="Arial"/>
      <family val="2"/>
    </font>
    <font>
      <sz val="11"/>
      <color indexed="8"/>
      <name val="Calibri"/>
      <family val="2"/>
    </font>
    <font>
      <sz val="10"/>
      <name val="Arial"/>
      <family val="2"/>
    </font>
    <font>
      <b/>
      <sz val="12"/>
      <color indexed="12"/>
      <name val="Arial"/>
      <family val="2"/>
    </font>
    <font>
      <b/>
      <sz val="10"/>
      <name val="Arial"/>
      <family val="2"/>
    </font>
    <font>
      <sz val="7"/>
      <color indexed="8"/>
      <name val="Times New Roman"/>
      <family val="1"/>
    </font>
    <font>
      <sz val="9"/>
      <color indexed="8"/>
      <name val="Arial"/>
      <family val="2"/>
    </font>
    <font>
      <sz val="11"/>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b/>
      <sz val="10"/>
      <color indexed="8"/>
      <name val="Arial"/>
      <family val="2"/>
    </font>
    <font>
      <b/>
      <sz val="11"/>
      <color indexed="10"/>
      <name val="Arial"/>
      <family val="2"/>
    </font>
    <font>
      <b/>
      <sz val="12"/>
      <color indexed="30"/>
      <name val="Arial"/>
      <family val="2"/>
    </font>
    <font>
      <b/>
      <sz val="12"/>
      <color indexed="10"/>
      <name val="Arial"/>
      <family val="2"/>
    </font>
    <font>
      <sz val="12"/>
      <color indexed="8"/>
      <name val="Arial"/>
      <family val="2"/>
    </font>
    <font>
      <b/>
      <sz val="11"/>
      <color indexed="8"/>
      <name val="Arial"/>
      <family val="2"/>
    </font>
    <font>
      <sz val="11"/>
      <color indexed="10"/>
      <name val="Arial"/>
      <family val="2"/>
    </font>
    <font>
      <sz val="10"/>
      <color indexed="30"/>
      <name val="Arial"/>
      <family val="2"/>
    </font>
    <font>
      <sz val="11"/>
      <color indexed="8"/>
      <name val="Arial"/>
      <family val="2"/>
    </font>
    <font>
      <b/>
      <u val="single"/>
      <sz val="10"/>
      <color indexed="12"/>
      <name val="Arial"/>
      <family val="2"/>
    </font>
    <font>
      <sz val="10"/>
      <color indexed="12"/>
      <name val="Arial"/>
      <family val="2"/>
    </font>
    <font>
      <b/>
      <sz val="10"/>
      <color indexed="12"/>
      <name val="Arial"/>
      <family val="2"/>
    </font>
    <font>
      <sz val="10"/>
      <color indexed="62"/>
      <name val="Arial"/>
      <family val="2"/>
    </font>
    <font>
      <b/>
      <sz val="10"/>
      <color indexed="10"/>
      <name val="Arial"/>
      <family val="2"/>
    </font>
    <font>
      <sz val="10"/>
      <color indexed="60"/>
      <name val="Arial"/>
      <family val="2"/>
    </font>
    <font>
      <b/>
      <sz val="10"/>
      <color indexed="62"/>
      <name val="Arial"/>
      <family val="2"/>
    </font>
    <font>
      <b/>
      <u val="single"/>
      <sz val="10"/>
      <color indexed="8"/>
      <name val="Arial"/>
      <family val="2"/>
    </font>
    <font>
      <sz val="10"/>
      <color indexed="10"/>
      <name val="Arial"/>
      <family val="2"/>
    </font>
    <font>
      <b/>
      <sz val="10"/>
      <color indexed="30"/>
      <name val="Arial"/>
      <family val="2"/>
    </font>
    <font>
      <b/>
      <u val="single"/>
      <sz val="9"/>
      <color indexed="8"/>
      <name val="Arial"/>
      <family val="2"/>
    </font>
    <font>
      <b/>
      <sz val="9"/>
      <color indexed="8"/>
      <name val="Arial"/>
      <family val="2"/>
    </font>
    <font>
      <sz val="14"/>
      <color indexed="3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b/>
      <sz val="11"/>
      <color rgb="FFFF0000"/>
      <name val="Arial"/>
      <family val="2"/>
    </font>
    <font>
      <b/>
      <sz val="12"/>
      <color rgb="FF0070C0"/>
      <name val="Arial"/>
      <family val="2"/>
    </font>
    <font>
      <b/>
      <sz val="12"/>
      <color rgb="FFFF0000"/>
      <name val="Arial"/>
      <family val="2"/>
    </font>
    <font>
      <sz val="12"/>
      <color theme="1"/>
      <name val="Arial"/>
      <family val="2"/>
    </font>
    <font>
      <b/>
      <sz val="11"/>
      <color theme="1"/>
      <name val="Arial"/>
      <family val="2"/>
    </font>
    <font>
      <sz val="9"/>
      <color theme="1"/>
      <name val="Arial"/>
      <family val="2"/>
    </font>
    <font>
      <sz val="11"/>
      <color rgb="FFFF0000"/>
      <name val="Arial"/>
      <family val="2"/>
    </font>
    <font>
      <sz val="10"/>
      <color rgb="FF0070C0"/>
      <name val="Arial"/>
      <family val="2"/>
    </font>
    <font>
      <sz val="11"/>
      <color theme="1"/>
      <name val="Arial"/>
      <family val="2"/>
    </font>
    <font>
      <b/>
      <u val="single"/>
      <sz val="10"/>
      <color rgb="FF0000FF"/>
      <name val="Arial"/>
      <family val="2"/>
    </font>
    <font>
      <sz val="10"/>
      <color rgb="FF0000FF"/>
      <name val="Arial"/>
      <family val="2"/>
    </font>
    <font>
      <b/>
      <sz val="10"/>
      <color rgb="FF0000FF"/>
      <name val="Arial"/>
      <family val="2"/>
    </font>
    <font>
      <sz val="10"/>
      <color theme="4"/>
      <name val="Arial"/>
      <family val="2"/>
    </font>
    <font>
      <sz val="10"/>
      <color theme="4" tint="-0.24997000396251678"/>
      <name val="Arial"/>
      <family val="2"/>
    </font>
    <font>
      <b/>
      <sz val="10"/>
      <color rgb="FFFF0000"/>
      <name val="Arial"/>
      <family val="2"/>
    </font>
    <font>
      <sz val="10"/>
      <color theme="5" tint="-0.24997000396251678"/>
      <name val="Arial"/>
      <family val="2"/>
    </font>
    <font>
      <b/>
      <sz val="10"/>
      <color theme="3" tint="0.39998000860214233"/>
      <name val="Arial"/>
      <family val="2"/>
    </font>
    <font>
      <b/>
      <u val="single"/>
      <sz val="10"/>
      <color theme="1"/>
      <name val="Arial"/>
      <family val="2"/>
    </font>
    <font>
      <sz val="10"/>
      <color rgb="FFFF0000"/>
      <name val="Arial"/>
      <family val="2"/>
    </font>
    <font>
      <b/>
      <sz val="10"/>
      <color rgb="FF0070C0"/>
      <name val="Arial"/>
      <family val="2"/>
    </font>
    <font>
      <b/>
      <u val="single"/>
      <sz val="9"/>
      <color theme="1"/>
      <name val="Arial"/>
      <family val="2"/>
    </font>
    <font>
      <b/>
      <sz val="9"/>
      <color theme="1"/>
      <name val="Arial"/>
      <family val="2"/>
    </font>
    <font>
      <sz val="14"/>
      <color rgb="FF0070C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tint="-0.3499799966812134"/>
        <bgColor indexed="64"/>
      </patternFill>
    </fill>
    <fill>
      <patternFill patternType="gray125">
        <bgColor theme="0" tint="-0.3499799966812134"/>
      </patternFill>
    </fill>
    <fill>
      <patternFill patternType="solid">
        <fgColor rgb="FFFFFF00"/>
        <bgColor indexed="64"/>
      </patternFill>
    </fill>
    <fill>
      <patternFill patternType="solid">
        <fgColor theme="3" tint="0.7999799847602844"/>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thin"/>
      <right/>
      <top style="thin"/>
      <bottom style="thin"/>
    </border>
    <border>
      <left style="thin"/>
      <right style="thin"/>
      <top style="thin"/>
      <bottom style="thin"/>
    </border>
    <border>
      <left/>
      <right style="medium"/>
      <top style="thin"/>
      <bottom style="thin"/>
    </border>
    <border>
      <left style="medium"/>
      <right/>
      <top/>
      <bottom/>
    </border>
    <border>
      <left style="thin"/>
      <right style="thin"/>
      <top/>
      <bottom style="thin"/>
    </border>
    <border>
      <left/>
      <right style="medium"/>
      <top/>
      <bottom/>
    </border>
    <border>
      <left style="medium"/>
      <right style="medium"/>
      <top style="medium"/>
      <bottom style="thin"/>
    </border>
    <border>
      <left/>
      <right/>
      <top style="thin"/>
      <bottom style="thin"/>
    </border>
    <border>
      <left/>
      <right style="thin"/>
      <top/>
      <bottom/>
    </border>
    <border>
      <left style="medium"/>
      <right style="medium"/>
      <top/>
      <bottom/>
    </border>
    <border>
      <left style="medium"/>
      <right style="medium"/>
      <top style="thin"/>
      <bottom style="medium"/>
    </border>
    <border>
      <left/>
      <right style="thin"/>
      <top style="thin"/>
      <bottom/>
    </border>
    <border>
      <left/>
      <right/>
      <top style="thin"/>
      <bottom/>
    </border>
    <border>
      <left/>
      <right/>
      <top/>
      <bottom style="thin"/>
    </border>
    <border>
      <left/>
      <right style="thin"/>
      <top/>
      <bottom style="thin"/>
    </border>
    <border>
      <left style="medium"/>
      <right style="medium"/>
      <top style="medium"/>
      <bottom/>
    </border>
    <border>
      <left style="medium"/>
      <right style="medium"/>
      <top/>
      <bottom style="medium"/>
    </border>
    <border>
      <left/>
      <right style="thin"/>
      <top style="thin"/>
      <bottom style="thin"/>
    </border>
    <border>
      <left style="thin"/>
      <right/>
      <top/>
      <bottom style="thin"/>
    </border>
    <border>
      <left style="medium"/>
      <right/>
      <top/>
      <bottom style="medium"/>
    </border>
    <border>
      <left/>
      <right/>
      <top/>
      <bottom style="medium"/>
    </border>
    <border>
      <left/>
      <right style="medium"/>
      <top/>
      <bottom style="medium"/>
    </border>
    <border>
      <left style="thin">
        <color rgb="FF0070C0"/>
      </left>
      <right style="thin">
        <color rgb="FF0070C0"/>
      </right>
      <top style="thin">
        <color rgb="FF0070C0"/>
      </top>
      <bottom/>
    </border>
    <border>
      <left style="thin">
        <color rgb="FF0070C0"/>
      </left>
      <right style="thin">
        <color rgb="FF0070C0"/>
      </right>
      <top/>
      <bottom/>
    </border>
    <border>
      <left style="thin"/>
      <right/>
      <top style="thin"/>
      <bottom/>
    </border>
    <border>
      <left style="thin">
        <color rgb="FFFF0000"/>
      </left>
      <right style="thin">
        <color rgb="FFFF0000"/>
      </right>
      <top style="thin">
        <color rgb="FFFF0000"/>
      </top>
      <bottom/>
    </border>
    <border>
      <left style="thin"/>
      <right/>
      <top/>
      <bottom/>
    </border>
    <border>
      <left style="thin">
        <color rgb="FFFF0000"/>
      </left>
      <right style="thin">
        <color rgb="FFFF0000"/>
      </right>
      <top/>
      <bottom/>
    </border>
    <border>
      <left style="thin"/>
      <right style="thin"/>
      <top style="thin"/>
      <bottom/>
    </border>
    <border>
      <left style="thin"/>
      <right style="thin"/>
      <top/>
      <bottom/>
    </border>
    <border>
      <left/>
      <right style="thin">
        <color rgb="FF0070C0"/>
      </right>
      <top/>
      <bottom/>
    </border>
    <border>
      <left/>
      <right style="thin">
        <color rgb="FF0070C0"/>
      </right>
      <top/>
      <bottom style="thin">
        <color rgb="FF0070C0"/>
      </bottom>
    </border>
    <border>
      <left style="thin">
        <color rgb="FF0070C0"/>
      </left>
      <right style="thin">
        <color rgb="FF0070C0"/>
      </right>
      <top/>
      <bottom style="thin">
        <color rgb="FF0070C0"/>
      </bottom>
    </border>
    <border>
      <left style="thick">
        <color indexed="10"/>
      </left>
      <right/>
      <top style="thick">
        <color indexed="10"/>
      </top>
      <bottom/>
    </border>
    <border>
      <left/>
      <right/>
      <top style="thick">
        <color indexed="10"/>
      </top>
      <bottom/>
    </border>
    <border>
      <left/>
      <right style="thick">
        <color indexed="10"/>
      </right>
      <top style="thick">
        <color indexed="10"/>
      </top>
      <bottom/>
    </border>
    <border>
      <left style="thick">
        <color indexed="10"/>
      </left>
      <right/>
      <top/>
      <bottom/>
    </border>
    <border>
      <left/>
      <right style="thick">
        <color indexed="10"/>
      </right>
      <top/>
      <bottom/>
    </border>
    <border>
      <left style="thick">
        <color indexed="10"/>
      </left>
      <right/>
      <top/>
      <bottom style="thick">
        <color indexed="10"/>
      </bottom>
    </border>
    <border>
      <left/>
      <right/>
      <top/>
      <bottom style="thick">
        <color indexed="10"/>
      </bottom>
    </border>
    <border>
      <left/>
      <right style="thick">
        <color indexed="10"/>
      </right>
      <top/>
      <bottom style="thick">
        <color indexed="10"/>
      </bottom>
    </border>
    <border>
      <left style="thin">
        <color rgb="FF0070C0"/>
      </left>
      <right/>
      <top style="thin">
        <color rgb="FF0070C0"/>
      </top>
      <bottom/>
    </border>
    <border>
      <left/>
      <right style="thin">
        <color rgb="FF0070C0"/>
      </right>
      <top style="thin">
        <color rgb="FF0070C0"/>
      </top>
      <bottom/>
    </border>
    <border>
      <left style="thin">
        <color rgb="FF0070C0"/>
      </left>
      <right/>
      <top/>
      <bottom style="thin">
        <color rgb="FF0070C0"/>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2">
    <xf numFmtId="0" fontId="0" fillId="0" borderId="0" xfId="0" applyAlignment="1">
      <alignment/>
    </xf>
    <xf numFmtId="0" fontId="66" fillId="0" borderId="10" xfId="0" applyFont="1" applyBorder="1" applyAlignment="1">
      <alignment/>
    </xf>
    <xf numFmtId="0" fontId="0" fillId="0" borderId="11" xfId="0" applyBorder="1" applyAlignment="1">
      <alignment horizontal="center" vertical="center"/>
    </xf>
    <xf numFmtId="0" fontId="0" fillId="0" borderId="12" xfId="0" applyBorder="1" applyAlignment="1">
      <alignment/>
    </xf>
    <xf numFmtId="0" fontId="67" fillId="0" borderId="13" xfId="0" applyFont="1" applyBorder="1" applyAlignment="1">
      <alignment/>
    </xf>
    <xf numFmtId="0" fontId="0" fillId="0" borderId="14" xfId="0" applyBorder="1" applyAlignment="1" quotePrefix="1">
      <alignment horizontal="center" vertical="center"/>
    </xf>
    <xf numFmtId="0" fontId="0" fillId="0" borderId="14" xfId="0" applyBorder="1" applyAlignment="1">
      <alignment horizontal="center" vertical="center"/>
    </xf>
    <xf numFmtId="0" fontId="0" fillId="0" borderId="15" xfId="0" applyBorder="1" applyAlignment="1">
      <alignment/>
    </xf>
    <xf numFmtId="0" fontId="68" fillId="0" borderId="16" xfId="0" applyFont="1" applyBorder="1" applyAlignment="1">
      <alignment vertical="center"/>
    </xf>
    <xf numFmtId="0" fontId="69" fillId="0" borderId="17" xfId="0" applyFont="1" applyBorder="1" applyAlignment="1">
      <alignment horizontal="center" vertical="center"/>
    </xf>
    <xf numFmtId="0" fontId="70" fillId="0" borderId="17" xfId="0" applyFont="1" applyBorder="1" applyAlignment="1">
      <alignment horizontal="center" vertical="center"/>
    </xf>
    <xf numFmtId="0" fontId="0" fillId="0" borderId="18" xfId="0" applyBorder="1" applyAlignment="1">
      <alignment/>
    </xf>
    <xf numFmtId="0" fontId="70" fillId="0" borderId="19" xfId="0" applyNumberFormat="1" applyFont="1" applyBorder="1" applyAlignment="1">
      <alignment/>
    </xf>
    <xf numFmtId="0" fontId="3" fillId="6" borderId="19" xfId="0" applyFont="1" applyFill="1" applyBorder="1" applyAlignment="1">
      <alignment vertical="center"/>
    </xf>
    <xf numFmtId="0" fontId="70" fillId="33" borderId="20" xfId="0" applyFont="1" applyFill="1" applyBorder="1" applyAlignment="1">
      <alignment horizontal="center" vertical="center"/>
    </xf>
    <xf numFmtId="0" fontId="71" fillId="33" borderId="21" xfId="0" applyFont="1" applyFill="1" applyBorder="1" applyAlignment="1">
      <alignment horizontal="center" vertical="center"/>
    </xf>
    <xf numFmtId="0" fontId="71" fillId="34" borderId="21" xfId="0" applyFont="1" applyFill="1" applyBorder="1" applyAlignment="1">
      <alignment horizontal="center" vertical="center"/>
    </xf>
    <xf numFmtId="0" fontId="71" fillId="35" borderId="21" xfId="0" applyFont="1" applyFill="1" applyBorder="1" applyAlignment="1">
      <alignment horizontal="center" vertical="center"/>
    </xf>
    <xf numFmtId="0" fontId="71" fillId="36" borderId="21" xfId="0" applyFont="1" applyFill="1" applyBorder="1" applyAlignment="1">
      <alignment horizontal="center" vertical="center"/>
    </xf>
    <xf numFmtId="0" fontId="72" fillId="6" borderId="22" xfId="0" applyNumberFormat="1" applyFont="1" applyFill="1" applyBorder="1" applyAlignment="1">
      <alignment/>
    </xf>
    <xf numFmtId="0" fontId="73" fillId="6" borderId="23" xfId="0" applyFont="1" applyFill="1" applyBorder="1" applyAlignment="1">
      <alignment vertical="center"/>
    </xf>
    <xf numFmtId="0" fontId="69" fillId="0" borderId="24" xfId="0" applyFont="1" applyBorder="1" applyAlignment="1">
      <alignment horizontal="center" vertical="center"/>
    </xf>
    <xf numFmtId="0" fontId="70" fillId="37" borderId="25" xfId="0" applyFont="1" applyFill="1" applyBorder="1" applyAlignment="1">
      <alignment horizontal="center" vertical="center"/>
    </xf>
    <xf numFmtId="0" fontId="71" fillId="37" borderId="24" xfId="0" applyFont="1" applyFill="1" applyBorder="1" applyAlignment="1">
      <alignment horizontal="center" vertical="center"/>
    </xf>
    <xf numFmtId="0" fontId="74" fillId="6" borderId="22" xfId="0" applyNumberFormat="1" applyFont="1" applyFill="1" applyBorder="1" applyAlignment="1">
      <alignment/>
    </xf>
    <xf numFmtId="0" fontId="70" fillId="37" borderId="26" xfId="0" applyFont="1" applyFill="1" applyBorder="1" applyAlignment="1">
      <alignment horizontal="center" vertical="center"/>
    </xf>
    <xf numFmtId="0" fontId="71" fillId="37" borderId="27" xfId="0" applyFont="1" applyFill="1" applyBorder="1" applyAlignment="1">
      <alignment horizontal="center" vertical="center"/>
    </xf>
    <xf numFmtId="0" fontId="3" fillId="6" borderId="28" xfId="0" applyFont="1" applyFill="1" applyBorder="1" applyAlignment="1">
      <alignment vertical="center"/>
    </xf>
    <xf numFmtId="0" fontId="70" fillId="34" borderId="26" xfId="0" applyFont="1" applyFill="1" applyBorder="1" applyAlignment="1">
      <alignment horizontal="center" vertical="center"/>
    </xf>
    <xf numFmtId="0" fontId="71" fillId="34" borderId="0" xfId="0" applyFont="1" applyFill="1" applyBorder="1" applyAlignment="1">
      <alignment horizontal="center" vertical="center"/>
    </xf>
    <xf numFmtId="0" fontId="0" fillId="6" borderId="29" xfId="0" applyFill="1" applyBorder="1" applyAlignment="1">
      <alignment/>
    </xf>
    <xf numFmtId="0" fontId="70" fillId="0" borderId="30" xfId="0" applyFont="1" applyBorder="1" applyAlignment="1">
      <alignment horizontal="center" vertical="center"/>
    </xf>
    <xf numFmtId="0" fontId="3" fillId="6" borderId="22" xfId="0" applyFont="1" applyFill="1" applyBorder="1" applyAlignment="1">
      <alignment vertical="center"/>
    </xf>
    <xf numFmtId="0" fontId="70" fillId="35" borderId="20" xfId="0" applyFont="1" applyFill="1" applyBorder="1" applyAlignment="1">
      <alignment horizontal="center" vertical="center"/>
    </xf>
    <xf numFmtId="0" fontId="71" fillId="35" borderId="25" xfId="0" applyFont="1" applyFill="1" applyBorder="1" applyAlignment="1">
      <alignment horizontal="center" vertical="center"/>
    </xf>
    <xf numFmtId="0" fontId="71" fillId="35" borderId="0" xfId="0" applyFont="1" applyFill="1" applyBorder="1" applyAlignment="1">
      <alignment horizontal="center" vertical="center"/>
    </xf>
    <xf numFmtId="0" fontId="71" fillId="33" borderId="25" xfId="0" applyFont="1" applyFill="1" applyBorder="1" applyAlignment="1">
      <alignment horizontal="center" vertical="center"/>
    </xf>
    <xf numFmtId="0" fontId="71" fillId="33" borderId="0" xfId="0" applyFont="1" applyFill="1" applyBorder="1" applyAlignment="1">
      <alignment horizontal="center" vertical="center"/>
    </xf>
    <xf numFmtId="0" fontId="70" fillId="36" borderId="20" xfId="0" applyFont="1" applyFill="1" applyBorder="1" applyAlignment="1">
      <alignment horizontal="center" vertical="center"/>
    </xf>
    <xf numFmtId="0" fontId="71" fillId="36" borderId="25" xfId="0" applyFont="1" applyFill="1" applyBorder="1" applyAlignment="1">
      <alignment horizontal="center" vertical="center"/>
    </xf>
    <xf numFmtId="0" fontId="0" fillId="6" borderId="22" xfId="0" applyFill="1" applyBorder="1" applyAlignment="1">
      <alignment/>
    </xf>
    <xf numFmtId="0" fontId="71" fillId="36" borderId="0" xfId="0" applyFont="1" applyFill="1" applyBorder="1" applyAlignment="1">
      <alignment horizontal="center" vertical="center"/>
    </xf>
    <xf numFmtId="0" fontId="70" fillId="34" borderId="20" xfId="0" applyFont="1" applyFill="1" applyBorder="1" applyAlignment="1">
      <alignment horizontal="center" vertical="center"/>
    </xf>
    <xf numFmtId="0" fontId="71" fillId="34" borderId="25" xfId="0" applyFont="1" applyFill="1" applyBorder="1" applyAlignment="1">
      <alignment horizontal="center" vertical="center"/>
    </xf>
    <xf numFmtId="0" fontId="0" fillId="6" borderId="23" xfId="0" applyFill="1" applyBorder="1" applyAlignment="1">
      <alignment/>
    </xf>
    <xf numFmtId="0" fontId="69" fillId="0" borderId="30" xfId="0" applyFont="1" applyBorder="1" applyAlignment="1">
      <alignment horizontal="center" vertical="center"/>
    </xf>
    <xf numFmtId="0" fontId="71" fillId="35" borderId="31" xfId="0" applyFont="1" applyFill="1" applyBorder="1" applyAlignment="1">
      <alignment horizontal="center" vertical="center"/>
    </xf>
    <xf numFmtId="0" fontId="71" fillId="35" borderId="26" xfId="0" applyFont="1" applyFill="1" applyBorder="1" applyAlignment="1">
      <alignment horizontal="center" vertical="center"/>
    </xf>
    <xf numFmtId="0" fontId="71" fillId="35" borderId="27" xfId="0" applyFont="1" applyFill="1" applyBorder="1" applyAlignment="1">
      <alignment horizontal="center" vertical="center"/>
    </xf>
    <xf numFmtId="0" fontId="75" fillId="0" borderId="32" xfId="56" applyNumberFormat="1" applyFont="1" applyFill="1" applyBorder="1">
      <alignment/>
      <protection/>
    </xf>
    <xf numFmtId="0" fontId="0" fillId="0" borderId="33" xfId="0" applyBorder="1" applyAlignment="1">
      <alignment horizontal="center" vertical="center"/>
    </xf>
    <xf numFmtId="0" fontId="0" fillId="0" borderId="34" xfId="0" applyBorder="1" applyAlignment="1">
      <alignment/>
    </xf>
    <xf numFmtId="0" fontId="0" fillId="0" borderId="0" xfId="0" applyAlignment="1">
      <alignment horizontal="center" vertical="center"/>
    </xf>
    <xf numFmtId="0" fontId="76" fillId="6" borderId="29" xfId="0" applyNumberFormat="1" applyFont="1" applyFill="1" applyBorder="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horizontal="center" vertical="center"/>
    </xf>
    <xf numFmtId="0" fontId="0" fillId="0" borderId="0" xfId="0" applyNumberFormat="1" applyAlignment="1">
      <alignment/>
    </xf>
    <xf numFmtId="0" fontId="81" fillId="0" borderId="0" xfId="0" applyNumberFormat="1" applyFont="1" applyAlignment="1">
      <alignment/>
    </xf>
    <xf numFmtId="0" fontId="82"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Fill="1" applyAlignment="1">
      <alignment horizontal="left"/>
    </xf>
    <xf numFmtId="0" fontId="75" fillId="0" borderId="0" xfId="0" applyNumberFormat="1" applyFont="1" applyAlignment="1">
      <alignment horizontal="center"/>
    </xf>
    <xf numFmtId="0" fontId="83" fillId="0" borderId="0" xfId="0" applyNumberFormat="1" applyFont="1" applyAlignment="1">
      <alignment horizontal="right"/>
    </xf>
    <xf numFmtId="0" fontId="82" fillId="0" borderId="0" xfId="0" applyNumberFormat="1" applyFont="1" applyAlignment="1">
      <alignment/>
    </xf>
    <xf numFmtId="0" fontId="0" fillId="0" borderId="0" xfId="0" applyNumberFormat="1" applyAlignment="1">
      <alignment horizontal="left"/>
    </xf>
    <xf numFmtId="0" fontId="75" fillId="0" borderId="35" xfId="0" applyNumberFormat="1" applyFont="1" applyBorder="1" applyAlignment="1">
      <alignment horizontal="center"/>
    </xf>
    <xf numFmtId="0" fontId="75" fillId="0" borderId="36" xfId="0" applyNumberFormat="1" applyFont="1" applyBorder="1" applyAlignment="1">
      <alignment horizontal="center"/>
    </xf>
    <xf numFmtId="0" fontId="0" fillId="0" borderId="37" xfId="0" applyNumberFormat="1" applyBorder="1" applyAlignment="1">
      <alignment/>
    </xf>
    <xf numFmtId="0" fontId="0" fillId="0" borderId="25" xfId="0" applyNumberFormat="1" applyBorder="1" applyAlignment="1">
      <alignment/>
    </xf>
    <xf numFmtId="0" fontId="0" fillId="0" borderId="24" xfId="0" applyNumberFormat="1" applyBorder="1" applyAlignment="1">
      <alignment horizontal="center"/>
    </xf>
    <xf numFmtId="0" fontId="82" fillId="0" borderId="38" xfId="0" applyNumberFormat="1" applyFont="1" applyBorder="1" applyAlignment="1">
      <alignment horizontal="center"/>
    </xf>
    <xf numFmtId="0" fontId="2" fillId="0" borderId="39" xfId="0" applyNumberFormat="1" applyFont="1" applyBorder="1" applyAlignment="1">
      <alignment/>
    </xf>
    <xf numFmtId="0" fontId="0" fillId="0" borderId="0" xfId="0" applyNumberFormat="1" applyBorder="1" applyAlignment="1">
      <alignment/>
    </xf>
    <xf numFmtId="0" fontId="0" fillId="0" borderId="21" xfId="0" applyNumberFormat="1" applyBorder="1" applyAlignment="1">
      <alignment horizontal="center"/>
    </xf>
    <xf numFmtId="0" fontId="82" fillId="0" borderId="40" xfId="0" applyNumberFormat="1" applyFont="1" applyBorder="1" applyAlignment="1">
      <alignment horizontal="center"/>
    </xf>
    <xf numFmtId="0" fontId="0" fillId="0" borderId="39" xfId="0" applyNumberFormat="1" applyBorder="1" applyAlignment="1">
      <alignment/>
    </xf>
    <xf numFmtId="0" fontId="67" fillId="0" borderId="0" xfId="0" applyNumberFormat="1" applyFont="1" applyAlignment="1">
      <alignment horizontal="center"/>
    </xf>
    <xf numFmtId="0" fontId="67" fillId="0" borderId="0" xfId="0" applyNumberFormat="1" applyFont="1" applyAlignment="1">
      <alignment/>
    </xf>
    <xf numFmtId="0" fontId="67" fillId="7" borderId="14" xfId="0" applyNumberFormat="1" applyFont="1" applyFill="1" applyBorder="1" applyAlignment="1">
      <alignment horizontal="center"/>
    </xf>
    <xf numFmtId="0" fontId="82" fillId="0" borderId="41" xfId="0" applyNumberFormat="1" applyFont="1" applyBorder="1" applyAlignment="1">
      <alignment horizontal="center"/>
    </xf>
    <xf numFmtId="0" fontId="0" fillId="0" borderId="21" xfId="0" applyNumberFormat="1" applyBorder="1" applyAlignment="1">
      <alignment/>
    </xf>
    <xf numFmtId="0" fontId="0" fillId="38" borderId="13" xfId="0" applyNumberFormat="1" applyFill="1" applyBorder="1" applyAlignment="1">
      <alignment/>
    </xf>
    <xf numFmtId="0" fontId="0" fillId="38" borderId="14" xfId="0" applyNumberFormat="1" applyFill="1" applyBorder="1" applyAlignment="1">
      <alignment horizontal="center"/>
    </xf>
    <xf numFmtId="0" fontId="0" fillId="38" borderId="14" xfId="0" applyNumberFormat="1" applyFill="1" applyBorder="1" applyAlignment="1">
      <alignment/>
    </xf>
    <xf numFmtId="0" fontId="0" fillId="0" borderId="0" xfId="0" applyNumberFormat="1" applyFill="1" applyBorder="1" applyAlignment="1">
      <alignment horizontal="left"/>
    </xf>
    <xf numFmtId="0" fontId="82" fillId="0" borderId="42" xfId="0" applyNumberFormat="1" applyFont="1" applyBorder="1" applyAlignment="1">
      <alignment horizontal="center"/>
    </xf>
    <xf numFmtId="0" fontId="0" fillId="0" borderId="41" xfId="0" applyNumberFormat="1" applyBorder="1" applyAlignment="1">
      <alignment horizontal="center"/>
    </xf>
    <xf numFmtId="0" fontId="0" fillId="0" borderId="41" xfId="0" applyNumberFormat="1" applyBorder="1" applyAlignment="1">
      <alignment/>
    </xf>
    <xf numFmtId="0" fontId="0" fillId="0" borderId="42" xfId="0" applyNumberFormat="1" applyBorder="1" applyAlignment="1">
      <alignment horizontal="center"/>
    </xf>
    <xf numFmtId="0" fontId="0" fillId="0" borderId="42" xfId="0" applyNumberFormat="1" applyBorder="1" applyAlignment="1">
      <alignment/>
    </xf>
    <xf numFmtId="0" fontId="0" fillId="0" borderId="0" xfId="0" applyNumberFormat="1" applyFill="1" applyBorder="1" applyAlignment="1">
      <alignment/>
    </xf>
    <xf numFmtId="0" fontId="0" fillId="0" borderId="31" xfId="0" applyNumberFormat="1" applyBorder="1" applyAlignment="1">
      <alignment/>
    </xf>
    <xf numFmtId="0" fontId="0" fillId="0" borderId="17" xfId="0" applyNumberFormat="1" applyBorder="1" applyAlignment="1">
      <alignment horizontal="center"/>
    </xf>
    <xf numFmtId="0" fontId="0" fillId="0" borderId="17" xfId="0" applyNumberFormat="1" applyBorder="1" applyAlignment="1">
      <alignment/>
    </xf>
    <xf numFmtId="0" fontId="0" fillId="0" borderId="39" xfId="0" applyNumberFormat="1" applyFill="1" applyBorder="1" applyAlignment="1">
      <alignment/>
    </xf>
    <xf numFmtId="0" fontId="0" fillId="0" borderId="31" xfId="0" applyNumberFormat="1" applyFill="1" applyBorder="1" applyAlignment="1">
      <alignment/>
    </xf>
    <xf numFmtId="0" fontId="0" fillId="0" borderId="26" xfId="0" applyNumberFormat="1" applyBorder="1" applyAlignment="1">
      <alignment/>
    </xf>
    <xf numFmtId="0" fontId="0" fillId="0" borderId="27" xfId="0" applyNumberFormat="1" applyBorder="1" applyAlignment="1">
      <alignment horizontal="center"/>
    </xf>
    <xf numFmtId="0" fontId="0" fillId="7" borderId="41" xfId="0" applyNumberFormat="1" applyFill="1" applyBorder="1" applyAlignment="1">
      <alignment horizontal="left"/>
    </xf>
    <xf numFmtId="0" fontId="75" fillId="0" borderId="43" xfId="0" applyNumberFormat="1" applyFont="1" applyBorder="1" applyAlignment="1">
      <alignment horizontal="center"/>
    </xf>
    <xf numFmtId="0" fontId="0" fillId="7" borderId="42" xfId="0" applyNumberFormat="1" applyFill="1" applyBorder="1" applyAlignment="1">
      <alignment horizontal="left"/>
    </xf>
    <xf numFmtId="0" fontId="0" fillId="7" borderId="17" xfId="0" applyNumberFormat="1" applyFill="1" applyBorder="1" applyAlignment="1">
      <alignment horizontal="left"/>
    </xf>
    <xf numFmtId="0" fontId="0" fillId="0" borderId="0" xfId="0" applyNumberFormat="1" applyFill="1" applyBorder="1" applyAlignment="1">
      <alignment horizontal="center"/>
    </xf>
    <xf numFmtId="0" fontId="75" fillId="0" borderId="0" xfId="0" applyNumberFormat="1" applyFont="1" applyFill="1" applyBorder="1" applyAlignment="1">
      <alignment horizontal="center"/>
    </xf>
    <xf numFmtId="0" fontId="84" fillId="0" borderId="0" xfId="0" applyNumberFormat="1" applyFont="1" applyAlignment="1">
      <alignment horizontal="center"/>
    </xf>
    <xf numFmtId="0" fontId="0" fillId="38" borderId="41" xfId="0" applyNumberFormat="1" applyFill="1" applyBorder="1" applyAlignment="1">
      <alignment horizontal="center"/>
    </xf>
    <xf numFmtId="0" fontId="0" fillId="38" borderId="41" xfId="0" applyNumberFormat="1" applyFill="1" applyBorder="1" applyAlignment="1">
      <alignment/>
    </xf>
    <xf numFmtId="0" fontId="0" fillId="0" borderId="37" xfId="0" applyNumberFormat="1" applyBorder="1" applyAlignment="1">
      <alignment horizontal="center"/>
    </xf>
    <xf numFmtId="0" fontId="0" fillId="0" borderId="41" xfId="0" applyNumberFormat="1" applyBorder="1" applyAlignment="1">
      <alignment horizontal="left"/>
    </xf>
    <xf numFmtId="0" fontId="75" fillId="0" borderId="44" xfId="0" applyNumberFormat="1" applyFont="1" applyBorder="1" applyAlignment="1">
      <alignment horizontal="center"/>
    </xf>
    <xf numFmtId="0" fontId="75" fillId="0" borderId="45" xfId="0" applyNumberFormat="1" applyFont="1" applyBorder="1" applyAlignment="1">
      <alignment horizontal="center"/>
    </xf>
    <xf numFmtId="0" fontId="0" fillId="0" borderId="31" xfId="0" applyNumberFormat="1" applyBorder="1" applyAlignment="1">
      <alignment horizontal="center"/>
    </xf>
    <xf numFmtId="0" fontId="0" fillId="0" borderId="17" xfId="0" applyNumberFormat="1" applyBorder="1" applyAlignment="1">
      <alignment horizontal="left"/>
    </xf>
    <xf numFmtId="0" fontId="82" fillId="0" borderId="0" xfId="0" applyNumberFormat="1" applyFont="1" applyBorder="1" applyAlignment="1">
      <alignment horizontal="center"/>
    </xf>
    <xf numFmtId="0" fontId="85"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Border="1" applyAlignment="1">
      <alignment horizontal="center"/>
    </xf>
    <xf numFmtId="0" fontId="67" fillId="0" borderId="0" xfId="0" applyNumberFormat="1" applyFont="1" applyBorder="1" applyAlignment="1">
      <alignment/>
    </xf>
    <xf numFmtId="0" fontId="86" fillId="0" borderId="0" xfId="0" applyNumberFormat="1" applyFont="1" applyFill="1" applyBorder="1" applyAlignment="1">
      <alignment horizontal="center"/>
    </xf>
    <xf numFmtId="0" fontId="86" fillId="0" borderId="0" xfId="0" applyNumberFormat="1" applyFont="1" applyFill="1" applyBorder="1" applyAlignment="1">
      <alignment horizontal="left"/>
    </xf>
    <xf numFmtId="0" fontId="4" fillId="0" borderId="0" xfId="59" applyNumberFormat="1" applyFont="1">
      <alignment/>
      <protection/>
    </xf>
    <xf numFmtId="0" fontId="75" fillId="0" borderId="0" xfId="59" applyNumberFormat="1" applyFont="1" applyAlignment="1">
      <alignment horizontal="center"/>
      <protection/>
    </xf>
    <xf numFmtId="0" fontId="4" fillId="0" borderId="0" xfId="59" applyNumberFormat="1" applyFont="1" applyAlignment="1">
      <alignment horizontal="left"/>
      <protection/>
    </xf>
    <xf numFmtId="0" fontId="87" fillId="0" borderId="0" xfId="59" applyNumberFormat="1" applyFont="1" applyAlignment="1">
      <alignment horizontal="left"/>
      <protection/>
    </xf>
    <xf numFmtId="0" fontId="87" fillId="0" borderId="0" xfId="59" applyNumberFormat="1" applyFont="1" applyFill="1" applyAlignment="1">
      <alignment horizontal="left"/>
      <protection/>
    </xf>
    <xf numFmtId="0" fontId="2" fillId="39" borderId="37" xfId="59" applyNumberFormat="1" applyFont="1" applyFill="1" applyBorder="1">
      <alignment/>
      <protection/>
    </xf>
    <xf numFmtId="0" fontId="2" fillId="39" borderId="41" xfId="59" applyNumberFormat="1" applyFont="1" applyFill="1" applyBorder="1">
      <alignment/>
      <protection/>
    </xf>
    <xf numFmtId="0" fontId="2" fillId="40" borderId="37" xfId="59" applyNumberFormat="1" applyFill="1" applyBorder="1" applyAlignment="1">
      <alignment horizontal="left"/>
      <protection/>
    </xf>
    <xf numFmtId="0" fontId="2" fillId="40" borderId="41" xfId="59" applyNumberFormat="1" applyFill="1" applyBorder="1" applyAlignment="1">
      <alignment horizontal="left"/>
      <protection/>
    </xf>
    <xf numFmtId="0" fontId="4" fillId="39" borderId="39" xfId="59" applyNumberFormat="1" applyFont="1" applyFill="1" applyBorder="1">
      <alignment/>
      <protection/>
    </xf>
    <xf numFmtId="0" fontId="2" fillId="39" borderId="42" xfId="59" applyNumberFormat="1" applyFont="1" applyFill="1" applyBorder="1">
      <alignment/>
      <protection/>
    </xf>
    <xf numFmtId="0" fontId="2" fillId="40" borderId="39" xfId="59" applyNumberFormat="1" applyFill="1" applyBorder="1" applyAlignment="1">
      <alignment horizontal="left"/>
      <protection/>
    </xf>
    <xf numFmtId="0" fontId="2" fillId="40" borderId="17" xfId="59" applyNumberFormat="1" applyFill="1" applyBorder="1" applyAlignment="1">
      <alignment horizontal="left"/>
      <protection/>
    </xf>
    <xf numFmtId="0" fontId="2" fillId="39" borderId="17" xfId="59" applyNumberFormat="1" applyFont="1" applyFill="1" applyBorder="1">
      <alignment/>
      <protection/>
    </xf>
    <xf numFmtId="0" fontId="2" fillId="40" borderId="31" xfId="59" applyNumberFormat="1" applyFill="1" applyBorder="1" applyAlignment="1">
      <alignment horizontal="left"/>
      <protection/>
    </xf>
    <xf numFmtId="0" fontId="2" fillId="0" borderId="0" xfId="59" applyNumberFormat="1" applyFill="1" applyAlignment="1">
      <alignment horizontal="left"/>
      <protection/>
    </xf>
    <xf numFmtId="0" fontId="4" fillId="39" borderId="31" xfId="59" applyNumberFormat="1" applyFont="1" applyFill="1" applyBorder="1">
      <alignment/>
      <protection/>
    </xf>
    <xf numFmtId="0" fontId="2" fillId="0" borderId="0" xfId="59" applyNumberFormat="1">
      <alignment/>
      <protection/>
    </xf>
    <xf numFmtId="0" fontId="2" fillId="41" borderId="37" xfId="59" applyNumberFormat="1" applyFill="1" applyBorder="1" applyAlignment="1">
      <alignment horizontal="left"/>
      <protection/>
    </xf>
    <xf numFmtId="0" fontId="2" fillId="41" borderId="41" xfId="59" applyNumberFormat="1" applyFill="1" applyBorder="1" applyAlignment="1">
      <alignment horizontal="left"/>
      <protection/>
    </xf>
    <xf numFmtId="0" fontId="2" fillId="41" borderId="39" xfId="59" applyNumberFormat="1" applyFill="1" applyBorder="1" applyAlignment="1">
      <alignment horizontal="left"/>
      <protection/>
    </xf>
    <xf numFmtId="0" fontId="2" fillId="41" borderId="42" xfId="59" applyNumberFormat="1" applyFill="1" applyBorder="1" applyAlignment="1">
      <alignment horizontal="left"/>
      <protection/>
    </xf>
    <xf numFmtId="0" fontId="2" fillId="41" borderId="17" xfId="59" applyNumberFormat="1" applyFill="1" applyBorder="1" applyAlignment="1">
      <alignment horizontal="left"/>
      <protection/>
    </xf>
    <xf numFmtId="0" fontId="2" fillId="41" borderId="41" xfId="59" applyNumberFormat="1" applyFill="1" applyBorder="1" applyAlignment="1" quotePrefix="1">
      <alignment horizontal="left"/>
      <protection/>
    </xf>
    <xf numFmtId="0" fontId="2" fillId="41" borderId="31" xfId="59" applyNumberFormat="1" applyFill="1" applyBorder="1" applyAlignment="1">
      <alignment horizontal="left"/>
      <protection/>
    </xf>
    <xf numFmtId="0" fontId="2" fillId="42" borderId="37" xfId="59" applyNumberFormat="1" applyFill="1" applyBorder="1" applyAlignment="1">
      <alignment horizontal="left"/>
      <protection/>
    </xf>
    <xf numFmtId="0" fontId="2" fillId="42" borderId="41" xfId="59" applyNumberFormat="1" applyFill="1" applyBorder="1" applyAlignment="1">
      <alignment horizontal="left"/>
      <protection/>
    </xf>
    <xf numFmtId="0" fontId="2" fillId="42" borderId="39" xfId="59" applyNumberFormat="1" applyFill="1" applyBorder="1" applyAlignment="1">
      <alignment horizontal="left"/>
      <protection/>
    </xf>
    <xf numFmtId="0" fontId="2" fillId="42" borderId="42" xfId="59" applyNumberFormat="1" applyFill="1" applyBorder="1" applyAlignment="1">
      <alignment horizontal="left"/>
      <protection/>
    </xf>
    <xf numFmtId="0" fontId="2" fillId="42" borderId="17" xfId="59" applyNumberFormat="1" applyFill="1" applyBorder="1" applyAlignment="1">
      <alignment horizontal="left"/>
      <protection/>
    </xf>
    <xf numFmtId="0" fontId="0" fillId="0" borderId="0" xfId="0" applyNumberFormat="1" applyFill="1" applyAlignment="1">
      <alignment/>
    </xf>
    <xf numFmtId="0" fontId="2" fillId="42" borderId="31" xfId="59" applyNumberFormat="1" applyFill="1" applyBorder="1" applyAlignment="1">
      <alignment horizontal="left"/>
      <protection/>
    </xf>
    <xf numFmtId="0" fontId="2" fillId="43" borderId="37" xfId="59" applyNumberFormat="1" applyFill="1" applyBorder="1" applyAlignment="1">
      <alignment horizontal="left"/>
      <protection/>
    </xf>
    <xf numFmtId="0" fontId="2" fillId="43" borderId="41" xfId="59" applyNumberFormat="1" applyFill="1" applyBorder="1" applyAlignment="1">
      <alignment horizontal="left"/>
      <protection/>
    </xf>
    <xf numFmtId="0" fontId="2" fillId="43" borderId="39" xfId="59" applyNumberFormat="1" applyFill="1" applyBorder="1" applyAlignment="1">
      <alignment horizontal="left"/>
      <protection/>
    </xf>
    <xf numFmtId="0" fontId="2" fillId="43" borderId="42" xfId="59" applyNumberFormat="1" applyFill="1" applyBorder="1" applyAlignment="1">
      <alignment horizontal="left"/>
      <protection/>
    </xf>
    <xf numFmtId="0" fontId="2" fillId="43" borderId="17" xfId="59" applyNumberFormat="1" applyFill="1" applyBorder="1" applyAlignment="1">
      <alignment horizontal="left"/>
      <protection/>
    </xf>
    <xf numFmtId="0" fontId="2" fillId="43" borderId="41" xfId="59" applyNumberFormat="1" applyFill="1" applyBorder="1" applyAlignment="1" quotePrefix="1">
      <alignment horizontal="left"/>
      <protection/>
    </xf>
    <xf numFmtId="0" fontId="2" fillId="43" borderId="42" xfId="59" applyNumberFormat="1" applyFill="1" applyBorder="1" applyAlignment="1" quotePrefix="1">
      <alignment horizontal="left"/>
      <protection/>
    </xf>
    <xf numFmtId="0" fontId="2" fillId="43" borderId="31" xfId="59" applyNumberFormat="1" applyFill="1" applyBorder="1" applyAlignment="1">
      <alignment horizontal="left"/>
      <protection/>
    </xf>
    <xf numFmtId="0" fontId="2" fillId="44" borderId="37" xfId="59" applyNumberFormat="1" applyFill="1" applyBorder="1" applyAlignment="1">
      <alignment horizontal="left"/>
      <protection/>
    </xf>
    <xf numFmtId="0" fontId="2" fillId="44" borderId="41" xfId="59" applyNumberFormat="1" applyFill="1" applyBorder="1" applyAlignment="1">
      <alignment horizontal="left"/>
      <protection/>
    </xf>
    <xf numFmtId="0" fontId="2" fillId="44" borderId="39" xfId="59" applyNumberFormat="1" applyFill="1" applyBorder="1" applyAlignment="1">
      <alignment horizontal="left"/>
      <protection/>
    </xf>
    <xf numFmtId="0" fontId="2" fillId="44" borderId="42" xfId="59" applyNumberFormat="1" applyFill="1" applyBorder="1" applyAlignment="1">
      <alignment horizontal="left"/>
      <protection/>
    </xf>
    <xf numFmtId="0" fontId="2" fillId="44" borderId="17" xfId="59" applyNumberFormat="1" applyFill="1" applyBorder="1" applyAlignment="1">
      <alignment horizontal="left"/>
      <protection/>
    </xf>
    <xf numFmtId="0" fontId="2" fillId="44" borderId="41" xfId="59" applyNumberFormat="1" applyFill="1" applyBorder="1" applyAlignment="1" quotePrefix="1">
      <alignment horizontal="left"/>
      <protection/>
    </xf>
    <xf numFmtId="0" fontId="2" fillId="44" borderId="42" xfId="59" applyNumberFormat="1" applyFill="1" applyBorder="1" applyAlignment="1" quotePrefix="1">
      <alignment horizontal="left"/>
      <protection/>
    </xf>
    <xf numFmtId="0" fontId="2" fillId="44" borderId="31" xfId="59" applyNumberFormat="1" applyFill="1" applyBorder="1" applyAlignment="1">
      <alignment horizontal="left"/>
      <protection/>
    </xf>
    <xf numFmtId="0" fontId="2" fillId="45" borderId="37" xfId="59" applyNumberFormat="1" applyFill="1" applyBorder="1" applyAlignment="1">
      <alignment horizontal="left"/>
      <protection/>
    </xf>
    <xf numFmtId="0" fontId="2" fillId="45" borderId="41" xfId="59" applyNumberFormat="1" applyFill="1" applyBorder="1" applyAlignment="1">
      <alignment horizontal="left"/>
      <protection/>
    </xf>
    <xf numFmtId="0" fontId="2" fillId="45" borderId="39" xfId="59" applyNumberFormat="1" applyFill="1" applyBorder="1" applyAlignment="1">
      <alignment horizontal="left"/>
      <protection/>
    </xf>
    <xf numFmtId="0" fontId="2" fillId="45" borderId="42" xfId="59" applyNumberFormat="1" applyFill="1" applyBorder="1" applyAlignment="1">
      <alignment horizontal="left"/>
      <protection/>
    </xf>
    <xf numFmtId="0" fontId="2" fillId="45" borderId="17" xfId="59" applyNumberFormat="1" applyFill="1" applyBorder="1" applyAlignment="1">
      <alignment horizontal="left"/>
      <protection/>
    </xf>
    <xf numFmtId="0" fontId="2" fillId="45" borderId="42" xfId="59" applyNumberFormat="1" applyFill="1" applyBorder="1" applyAlignment="1" quotePrefix="1">
      <alignment horizontal="left"/>
      <protection/>
    </xf>
    <xf numFmtId="0" fontId="2" fillId="45" borderId="31" xfId="59" applyNumberFormat="1" applyFill="1" applyBorder="1" applyAlignment="1">
      <alignment horizontal="left"/>
      <protection/>
    </xf>
    <xf numFmtId="0" fontId="2" fillId="46" borderId="37" xfId="59" applyNumberFormat="1" applyFill="1" applyBorder="1" applyAlignment="1">
      <alignment horizontal="left"/>
      <protection/>
    </xf>
    <xf numFmtId="0" fontId="2" fillId="46" borderId="41" xfId="59" applyNumberFormat="1" applyFill="1" applyBorder="1" applyAlignment="1">
      <alignment horizontal="left"/>
      <protection/>
    </xf>
    <xf numFmtId="0" fontId="2" fillId="46" borderId="39" xfId="59" applyNumberFormat="1" applyFill="1" applyBorder="1" applyAlignment="1">
      <alignment horizontal="left"/>
      <protection/>
    </xf>
    <xf numFmtId="0" fontId="2" fillId="46" borderId="42" xfId="59" applyNumberFormat="1" applyFill="1" applyBorder="1" applyAlignment="1">
      <alignment horizontal="left"/>
      <protection/>
    </xf>
    <xf numFmtId="0" fontId="2" fillId="46" borderId="42" xfId="59" applyNumberFormat="1" applyFont="1" applyFill="1" applyBorder="1" applyAlignment="1">
      <alignment horizontal="left"/>
      <protection/>
    </xf>
    <xf numFmtId="0" fontId="2" fillId="46" borderId="17" xfId="59" applyNumberFormat="1" applyFont="1" applyFill="1" applyBorder="1" applyAlignment="1">
      <alignment horizontal="left"/>
      <protection/>
    </xf>
    <xf numFmtId="0" fontId="2" fillId="46" borderId="31" xfId="59" applyNumberFormat="1" applyFill="1" applyBorder="1" applyAlignment="1">
      <alignment horizontal="left"/>
      <protection/>
    </xf>
    <xf numFmtId="0" fontId="2" fillId="46" borderId="17" xfId="59" applyNumberFormat="1" applyFill="1" applyBorder="1" applyAlignment="1">
      <alignment horizontal="left"/>
      <protection/>
    </xf>
    <xf numFmtId="0" fontId="2" fillId="6" borderId="37" xfId="59" applyNumberFormat="1" applyFill="1" applyBorder="1" applyAlignment="1">
      <alignment horizontal="left"/>
      <protection/>
    </xf>
    <xf numFmtId="0" fontId="2" fillId="6" borderId="41" xfId="59" applyNumberFormat="1" applyFill="1" applyBorder="1" applyAlignment="1">
      <alignment horizontal="left"/>
      <protection/>
    </xf>
    <xf numFmtId="0" fontId="2" fillId="6" borderId="24" xfId="59" applyNumberFormat="1" applyFill="1" applyBorder="1" applyAlignment="1">
      <alignment horizontal="left"/>
      <protection/>
    </xf>
    <xf numFmtId="0" fontId="2" fillId="6" borderId="39" xfId="59" applyNumberFormat="1" applyFill="1" applyBorder="1" applyAlignment="1">
      <alignment horizontal="left"/>
      <protection/>
    </xf>
    <xf numFmtId="0" fontId="2" fillId="6" borderId="42" xfId="59" applyNumberFormat="1" applyFill="1" applyBorder="1" applyAlignment="1">
      <alignment horizontal="left"/>
      <protection/>
    </xf>
    <xf numFmtId="0" fontId="2" fillId="6" borderId="27" xfId="59" applyNumberFormat="1" applyFill="1" applyBorder="1" applyAlignment="1">
      <alignment horizontal="left"/>
      <protection/>
    </xf>
    <xf numFmtId="0" fontId="2" fillId="6" borderId="31" xfId="59" applyNumberFormat="1" applyFill="1" applyBorder="1" applyAlignment="1">
      <alignment horizontal="left"/>
      <protection/>
    </xf>
    <xf numFmtId="0" fontId="2" fillId="6" borderId="17" xfId="59" applyNumberFormat="1" applyFill="1" applyBorder="1" applyAlignment="1">
      <alignment horizontal="left"/>
      <protection/>
    </xf>
    <xf numFmtId="0" fontId="88" fillId="0" borderId="0" xfId="0" applyNumberFormat="1" applyFont="1" applyAlignment="1">
      <alignment vertical="center"/>
    </xf>
    <xf numFmtId="0" fontId="75" fillId="0" borderId="0" xfId="0" applyNumberFormat="1" applyFont="1" applyFill="1" applyAlignment="1">
      <alignment horizontal="center"/>
    </xf>
    <xf numFmtId="0" fontId="89" fillId="0" borderId="0" xfId="0" applyNumberFormat="1" applyFont="1" applyAlignment="1">
      <alignment vertical="center"/>
    </xf>
    <xf numFmtId="0" fontId="73" fillId="0" borderId="0" xfId="0" applyNumberFormat="1" applyFont="1" applyAlignment="1">
      <alignment vertical="center"/>
    </xf>
    <xf numFmtId="0" fontId="2" fillId="0" borderId="0" xfId="59" applyNumberFormat="1" applyFill="1">
      <alignment/>
      <protection/>
    </xf>
    <xf numFmtId="0" fontId="75" fillId="0" borderId="0" xfId="59" applyNumberFormat="1" applyFont="1" applyFill="1" applyAlignment="1">
      <alignment horizontal="center"/>
      <protection/>
    </xf>
    <xf numFmtId="0" fontId="0" fillId="0" borderId="27" xfId="0" applyBorder="1" applyAlignment="1">
      <alignment/>
    </xf>
    <xf numFmtId="0" fontId="0" fillId="6" borderId="14" xfId="0" applyFill="1" applyBorder="1" applyAlignment="1" applyProtection="1">
      <alignment/>
      <protection locked="0"/>
    </xf>
    <xf numFmtId="0" fontId="0" fillId="0" borderId="25" xfId="0" applyBorder="1" applyAlignment="1">
      <alignment/>
    </xf>
    <xf numFmtId="0" fontId="0" fillId="0" borderId="24" xfId="0" applyBorder="1" applyAlignment="1">
      <alignment horizontal="center"/>
    </xf>
    <xf numFmtId="0" fontId="0" fillId="0" borderId="0" xfId="0" applyBorder="1" applyAlignment="1">
      <alignment/>
    </xf>
    <xf numFmtId="0" fontId="0" fillId="0" borderId="21" xfId="0" applyBorder="1" applyAlignment="1">
      <alignment horizontal="center"/>
    </xf>
    <xf numFmtId="0" fontId="0" fillId="0" borderId="26" xfId="0" applyBorder="1" applyAlignment="1">
      <alignment/>
    </xf>
    <xf numFmtId="0" fontId="0" fillId="0" borderId="0" xfId="0" applyBorder="1" applyAlignment="1">
      <alignment horizontal="left"/>
    </xf>
    <xf numFmtId="0" fontId="0" fillId="0" borderId="0" xfId="0" applyBorder="1" applyAlignment="1">
      <alignment horizontal="center"/>
    </xf>
    <xf numFmtId="0" fontId="0" fillId="0" borderId="27" xfId="0" applyBorder="1" applyAlignment="1">
      <alignment horizontal="center"/>
    </xf>
    <xf numFmtId="0" fontId="68" fillId="0" borderId="29" xfId="0" applyFont="1" applyBorder="1" applyAlignment="1">
      <alignment vertical="center"/>
    </xf>
    <xf numFmtId="0" fontId="71" fillId="33" borderId="41" xfId="0" applyFont="1" applyFill="1" applyBorder="1" applyAlignment="1">
      <alignment horizontal="center" vertical="center"/>
    </xf>
    <xf numFmtId="0" fontId="71" fillId="33" borderId="42" xfId="0" applyFont="1" applyFill="1" applyBorder="1" applyAlignment="1">
      <alignment horizontal="center" vertical="center"/>
    </xf>
    <xf numFmtId="0" fontId="70" fillId="0" borderId="14" xfId="0" applyFont="1" applyBorder="1" applyAlignment="1">
      <alignment horizontal="center" vertical="center"/>
    </xf>
    <xf numFmtId="0" fontId="7" fillId="0" borderId="0" xfId="65">
      <alignment/>
      <protection/>
    </xf>
    <xf numFmtId="0" fontId="0" fillId="0" borderId="0" xfId="0" applyBorder="1" applyAlignment="1">
      <alignment horizontal="left"/>
    </xf>
    <xf numFmtId="0" fontId="2" fillId="0" borderId="26" xfId="59" applyNumberFormat="1" applyFill="1" applyBorder="1" applyAlignment="1">
      <alignment horizontal="left"/>
      <protection/>
    </xf>
    <xf numFmtId="0" fontId="86" fillId="7" borderId="41" xfId="0" applyNumberFormat="1" applyFont="1" applyFill="1" applyBorder="1" applyAlignment="1">
      <alignment horizontal="left"/>
    </xf>
    <xf numFmtId="0" fontId="86" fillId="7" borderId="42" xfId="0" applyNumberFormat="1" applyFont="1" applyFill="1" applyBorder="1" applyAlignment="1">
      <alignment horizontal="left"/>
    </xf>
    <xf numFmtId="0" fontId="7" fillId="47" borderId="46" xfId="65" applyFill="1" applyBorder="1" applyAlignment="1">
      <alignment horizontal="center" vertical="top" wrapText="1"/>
      <protection/>
    </xf>
    <xf numFmtId="0" fontId="7" fillId="47" borderId="47" xfId="65" applyFill="1" applyBorder="1" applyAlignment="1">
      <alignment horizontal="center" vertical="top" wrapText="1"/>
      <protection/>
    </xf>
    <xf numFmtId="0" fontId="7" fillId="47" borderId="48" xfId="65" applyFill="1" applyBorder="1" applyAlignment="1">
      <alignment horizontal="center" vertical="top" wrapText="1"/>
      <protection/>
    </xf>
    <xf numFmtId="0" fontId="7" fillId="47" borderId="49" xfId="65" applyFill="1" applyBorder="1" applyAlignment="1">
      <alignment horizontal="center" vertical="top" wrapText="1"/>
      <protection/>
    </xf>
    <xf numFmtId="0" fontId="7" fillId="47" borderId="0" xfId="65" applyFill="1" applyBorder="1" applyAlignment="1">
      <alignment horizontal="center" vertical="top" wrapText="1"/>
      <protection/>
    </xf>
    <xf numFmtId="0" fontId="7" fillId="47" borderId="50" xfId="65" applyFill="1" applyBorder="1" applyAlignment="1">
      <alignment horizontal="center" vertical="top" wrapText="1"/>
      <protection/>
    </xf>
    <xf numFmtId="0" fontId="7" fillId="47" borderId="51" xfId="65" applyFill="1" applyBorder="1" applyAlignment="1">
      <alignment horizontal="center" vertical="top" wrapText="1"/>
      <protection/>
    </xf>
    <xf numFmtId="0" fontId="7" fillId="47" borderId="52" xfId="65" applyFill="1" applyBorder="1" applyAlignment="1">
      <alignment horizontal="center" vertical="top" wrapText="1"/>
      <protection/>
    </xf>
    <xf numFmtId="0" fontId="7" fillId="47" borderId="53" xfId="65" applyFill="1" applyBorder="1" applyAlignment="1">
      <alignment horizontal="center" vertical="top" wrapText="1"/>
      <protection/>
    </xf>
    <xf numFmtId="0" fontId="90" fillId="0" borderId="0" xfId="56" applyNumberFormat="1" applyFont="1" applyFill="1" applyBorder="1" applyAlignment="1">
      <alignment horizontal="center" vertical="center"/>
      <protection/>
    </xf>
    <xf numFmtId="0" fontId="90" fillId="0" borderId="33" xfId="56" applyNumberFormat="1" applyFont="1" applyFill="1" applyBorder="1" applyAlignment="1">
      <alignment horizontal="center" vertical="center"/>
      <protection/>
    </xf>
    <xf numFmtId="0" fontId="82" fillId="0" borderId="0" xfId="0" applyNumberFormat="1" applyFont="1" applyAlignment="1">
      <alignment horizontal="center"/>
    </xf>
    <xf numFmtId="0" fontId="75" fillId="0" borderId="54" xfId="0" applyNumberFormat="1" applyFont="1" applyBorder="1" applyAlignment="1">
      <alignment horizontal="center"/>
    </xf>
    <xf numFmtId="0" fontId="75" fillId="0" borderId="55" xfId="0" applyNumberFormat="1" applyFont="1" applyBorder="1" applyAlignment="1">
      <alignment horizontal="center"/>
    </xf>
    <xf numFmtId="0" fontId="75" fillId="0" borderId="56" xfId="0" applyNumberFormat="1" applyFont="1" applyBorder="1" applyAlignment="1">
      <alignment horizontal="center"/>
    </xf>
    <xf numFmtId="0" fontId="75" fillId="0" borderId="44" xfId="0" applyNumberFormat="1" applyFont="1" applyBorder="1" applyAlignment="1">
      <alignment horizontal="center"/>
    </xf>
    <xf numFmtId="0" fontId="82" fillId="0" borderId="0" xfId="0" applyNumberFormat="1" applyFont="1" applyBorder="1" applyAlignment="1">
      <alignment horizontal="center"/>
    </xf>
    <xf numFmtId="0" fontId="0" fillId="0" borderId="39" xfId="0" applyBorder="1" applyAlignment="1">
      <alignment horizontal="left"/>
    </xf>
    <xf numFmtId="0" fontId="0" fillId="0" borderId="0" xfId="0" applyBorder="1" applyAlignment="1">
      <alignment horizontal="left"/>
    </xf>
    <xf numFmtId="0" fontId="0" fillId="0" borderId="37" xfId="0" applyBorder="1" applyAlignment="1">
      <alignment horizontal="left"/>
    </xf>
    <xf numFmtId="0" fontId="0" fillId="0" borderId="25" xfId="0" applyBorder="1" applyAlignment="1">
      <alignment horizontal="left"/>
    </xf>
    <xf numFmtId="0" fontId="0" fillId="0" borderId="31" xfId="0" applyBorder="1" applyAlignment="1">
      <alignment horizontal="left"/>
    </xf>
    <xf numFmtId="0" fontId="0" fillId="0" borderId="26" xfId="0" applyBorder="1" applyAlignment="1">
      <alignment horizontal="left"/>
    </xf>
    <xf numFmtId="0" fontId="74" fillId="0" borderId="0" xfId="0" applyFont="1"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4 2" xfId="58"/>
    <cellStyle name="Normal 4 3" xfId="59"/>
    <cellStyle name="Normal 4 4" xfId="60"/>
    <cellStyle name="Normal 5" xfId="61"/>
    <cellStyle name="Normal 5 2" xfId="62"/>
    <cellStyle name="Normal 5 3" xfId="63"/>
    <cellStyle name="Normal 6" xfId="64"/>
    <cellStyle name="Normal_Template"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8"/>
  <sheetViews>
    <sheetView showGridLines="0" showRowColHeaders="0" tabSelected="1" zoomScalePageLayoutView="0" workbookViewId="0" topLeftCell="A1">
      <selection activeCell="E41" sqref="E41"/>
    </sheetView>
  </sheetViews>
  <sheetFormatPr defaultColWidth="10.28125" defaultRowHeight="12.75"/>
  <cols>
    <col min="1" max="1" width="4.140625" style="213" customWidth="1"/>
    <col min="2" max="10" width="11.421875" style="213" customWidth="1"/>
    <col min="11" max="16384" width="10.28125" style="213" customWidth="1"/>
  </cols>
  <sheetData>
    <row r="1" ht="13.5">
      <c r="A1" s="241" t="s">
        <v>168</v>
      </c>
    </row>
    <row r="2" ht="14.25" thickBot="1"/>
    <row r="3" spans="2:10" ht="14.25" thickTop="1">
      <c r="B3" s="218" t="s">
        <v>159</v>
      </c>
      <c r="C3" s="219"/>
      <c r="D3" s="219"/>
      <c r="E3" s="219"/>
      <c r="F3" s="219"/>
      <c r="G3" s="219"/>
      <c r="H3" s="219"/>
      <c r="I3" s="219"/>
      <c r="J3" s="220"/>
    </row>
    <row r="4" spans="2:10" ht="13.5">
      <c r="B4" s="221" t="s">
        <v>160</v>
      </c>
      <c r="C4" s="222"/>
      <c r="D4" s="222"/>
      <c r="E4" s="222"/>
      <c r="F4" s="222"/>
      <c r="G4" s="222"/>
      <c r="H4" s="222"/>
      <c r="I4" s="222"/>
      <c r="J4" s="223"/>
    </row>
    <row r="5" spans="2:10" ht="13.5">
      <c r="B5" s="221"/>
      <c r="C5" s="222"/>
      <c r="D5" s="222"/>
      <c r="E5" s="222"/>
      <c r="F5" s="222"/>
      <c r="G5" s="222"/>
      <c r="H5" s="222"/>
      <c r="I5" s="222"/>
      <c r="J5" s="223"/>
    </row>
    <row r="6" spans="2:10" ht="13.5">
      <c r="B6" s="221" t="s">
        <v>161</v>
      </c>
      <c r="C6" s="222"/>
      <c r="D6" s="222"/>
      <c r="E6" s="222"/>
      <c r="F6" s="222"/>
      <c r="G6" s="222"/>
      <c r="H6" s="222"/>
      <c r="I6" s="222"/>
      <c r="J6" s="223"/>
    </row>
    <row r="7" spans="2:10" ht="13.5">
      <c r="B7" s="221"/>
      <c r="C7" s="222"/>
      <c r="D7" s="222"/>
      <c r="E7" s="222"/>
      <c r="F7" s="222"/>
      <c r="G7" s="222"/>
      <c r="H7" s="222"/>
      <c r="I7" s="222"/>
      <c r="J7" s="223"/>
    </row>
    <row r="8" spans="2:10" ht="3.75" customHeight="1" thickBot="1">
      <c r="B8" s="224"/>
      <c r="C8" s="225"/>
      <c r="D8" s="225"/>
      <c r="E8" s="225"/>
      <c r="F8" s="225"/>
      <c r="G8" s="225"/>
      <c r="H8" s="225"/>
      <c r="I8" s="225"/>
      <c r="J8" s="226"/>
    </row>
    <row r="9" ht="14.25" thickTop="1"/>
  </sheetData>
  <sheetProtection password="C927" sheet="1" objects="1" scenarios="1" selectLockedCells="1" selectUnlockedCells="1"/>
  <mergeCells count="3">
    <mergeCell ref="B3:J3"/>
    <mergeCell ref="B4:J5"/>
    <mergeCell ref="B6:J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41"/>
  <sheetViews>
    <sheetView showGridLines="0" showRowColHeaders="0" zoomScalePageLayoutView="0" workbookViewId="0" topLeftCell="A1">
      <pane ySplit="4" topLeftCell="A5" activePane="bottomLeft" state="frozen"/>
      <selection pane="topLeft" activeCell="A1" sqref="A1"/>
      <selection pane="bottomLeft" activeCell="A1" sqref="A1"/>
    </sheetView>
  </sheetViews>
  <sheetFormatPr defaultColWidth="54.7109375" defaultRowHeight="12.75"/>
  <cols>
    <col min="1" max="1" width="54.7109375" style="0" customWidth="1"/>
    <col min="2" max="2" width="7.00390625" style="52" bestFit="1" customWidth="1"/>
    <col min="3" max="3" width="4.421875" style="52" bestFit="1" customWidth="1"/>
    <col min="4" max="9" width="3.7109375" style="52" customWidth="1"/>
    <col min="10" max="11" width="3.7109375" style="0" customWidth="1"/>
    <col min="12" max="12" width="57.7109375" style="0" customWidth="1"/>
    <col min="13" max="255" width="9.140625" style="0" customWidth="1"/>
  </cols>
  <sheetData>
    <row r="1" ht="14.25" thickBot="1">
      <c r="A1" s="241" t="s">
        <v>168</v>
      </c>
    </row>
    <row r="2" spans="1:12" ht="15">
      <c r="A2" s="1" t="str">
        <f>'M65xDbase'!$B$5</f>
        <v>M65x Transducer and Measurement Centres</v>
      </c>
      <c r="B2" s="2"/>
      <c r="C2" s="2"/>
      <c r="D2" s="2"/>
      <c r="E2" s="2"/>
      <c r="F2" s="2"/>
      <c r="G2" s="2"/>
      <c r="H2" s="2"/>
      <c r="I2" s="2"/>
      <c r="J2" s="3"/>
      <c r="L2" s="227" t="str">
        <f>'Decode Model'!B19</f>
        <v>Version:- 11.0.6 (2018-04-09)</v>
      </c>
    </row>
    <row r="3" spans="1:12" ht="13.5" thickBot="1">
      <c r="A3" s="4"/>
      <c r="B3" s="5" t="s">
        <v>0</v>
      </c>
      <c r="C3" s="5" t="s">
        <v>1</v>
      </c>
      <c r="D3" s="6">
        <v>7</v>
      </c>
      <c r="E3" s="6">
        <v>8</v>
      </c>
      <c r="F3" s="6">
        <v>9</v>
      </c>
      <c r="G3" s="6">
        <v>10</v>
      </c>
      <c r="H3" s="6">
        <v>11</v>
      </c>
      <c r="I3" s="6">
        <v>12</v>
      </c>
      <c r="J3" s="7"/>
      <c r="L3" s="228"/>
    </row>
    <row r="4" spans="1:12" ht="15.75" thickBot="1">
      <c r="A4" s="8" t="str">
        <f>'M65xDbase'!$E$9</f>
        <v>M650, Measurement Centre, Single Display, 3-Phase</v>
      </c>
      <c r="B4" s="212" t="str">
        <f>'M65xDbase'!$D$9</f>
        <v>M650</v>
      </c>
      <c r="C4" s="9" t="str">
        <f>$B$8</f>
        <v>M3</v>
      </c>
      <c r="D4" s="10" t="str">
        <f>$B$12</f>
        <v>U</v>
      </c>
      <c r="E4" s="10" t="str">
        <f>$B$14</f>
        <v>1</v>
      </c>
      <c r="F4" s="10" t="str">
        <f>$B$16</f>
        <v>0</v>
      </c>
      <c r="G4" s="10" t="str">
        <f>$B$18</f>
        <v>0</v>
      </c>
      <c r="H4" s="9" t="str">
        <f>$B$20</f>
        <v>A</v>
      </c>
      <c r="I4" s="10" t="str">
        <f>$B$22</f>
        <v> </v>
      </c>
      <c r="J4" s="11"/>
      <c r="L4" s="12" t="str">
        <f>'M65xDbase'!$E$2</f>
        <v>M650M3U100A </v>
      </c>
    </row>
    <row r="5" spans="1:12" ht="15">
      <c r="A5" s="13" t="str">
        <f>'M65xDbase'!$B$9</f>
        <v>Function:</v>
      </c>
      <c r="B5" s="33"/>
      <c r="C5" s="210"/>
      <c r="D5" s="16"/>
      <c r="E5" s="17"/>
      <c r="F5" s="15"/>
      <c r="G5" s="18"/>
      <c r="H5" s="16"/>
      <c r="I5" s="17"/>
      <c r="J5" s="11"/>
      <c r="L5" s="19" t="str">
        <f>'M65xDbase'!$E$9</f>
        <v>M650, Measurement Centre, Single Display, 3-Phase</v>
      </c>
    </row>
    <row r="6" spans="1:12" ht="16.5" thickBot="1">
      <c r="A6" s="209"/>
      <c r="B6" s="31" t="str">
        <f>'M65xDbase'!$D$9</f>
        <v>M650</v>
      </c>
      <c r="C6" s="211"/>
      <c r="D6" s="16"/>
      <c r="E6" s="17"/>
      <c r="F6" s="15"/>
      <c r="G6" s="18"/>
      <c r="H6" s="16"/>
      <c r="I6" s="17"/>
      <c r="J6" s="11"/>
      <c r="L6" s="19" t="str">
        <f>'M65xDbase'!$B$14</f>
        <v>Base Model:</v>
      </c>
    </row>
    <row r="7" spans="1:12" ht="15.75">
      <c r="A7" s="13" t="str">
        <f>'M65xDbase'!B14</f>
        <v>Base Model:</v>
      </c>
      <c r="B7" s="14"/>
      <c r="C7" s="15"/>
      <c r="D7" s="16"/>
      <c r="E7" s="17"/>
      <c r="F7" s="15"/>
      <c r="G7" s="18"/>
      <c r="H7" s="16"/>
      <c r="I7" s="17"/>
      <c r="J7" s="11"/>
      <c r="L7" s="24" t="str">
        <f>'M65xDbase'!$E$14</f>
        <v>Multifunction, Advanced</v>
      </c>
    </row>
    <row r="8" spans="1:12" ht="17.25" customHeight="1" thickBot="1">
      <c r="A8" s="20" t="str">
        <f>'M65xDbase'!$E$15</f>
        <v>Multifunction, Advanced</v>
      </c>
      <c r="B8" s="21" t="str">
        <f>'M65xDbase'!$D$14</f>
        <v>M3</v>
      </c>
      <c r="C8" s="15"/>
      <c r="D8" s="16"/>
      <c r="E8" s="17"/>
      <c r="F8" s="15"/>
      <c r="G8" s="18"/>
      <c r="H8" s="16"/>
      <c r="I8" s="17"/>
      <c r="J8" s="11"/>
      <c r="L8" s="19" t="str">
        <f>'M65xDbase'!$B$19</f>
        <v>Accuracy:</v>
      </c>
    </row>
    <row r="9" spans="1:12" ht="15">
      <c r="A9" s="13" t="str">
        <f>'M65xDbase'!B19</f>
        <v>Accuracy:</v>
      </c>
      <c r="B9" s="22"/>
      <c r="C9" s="23"/>
      <c r="D9" s="16"/>
      <c r="E9" s="17"/>
      <c r="F9" s="15"/>
      <c r="G9" s="18"/>
      <c r="H9" s="16"/>
      <c r="I9" s="17"/>
      <c r="J9" s="11"/>
      <c r="L9" s="24" t="str">
        <f>'M65xDbase'!$E$19</f>
        <v>0.1% measurement, Class 0.2S energy</v>
      </c>
    </row>
    <row r="10" spans="1:12" ht="17.25" customHeight="1" thickBot="1">
      <c r="A10" s="20" t="str">
        <f>'M65xDbase'!$E$20</f>
        <v>0.1% measurement, Class 0.2S energy</v>
      </c>
      <c r="B10" s="25"/>
      <c r="C10" s="26"/>
      <c r="D10" s="16"/>
      <c r="E10" s="17"/>
      <c r="F10" s="15"/>
      <c r="G10" s="18"/>
      <c r="H10" s="16"/>
      <c r="I10" s="17"/>
      <c r="J10" s="11"/>
      <c r="L10" s="19" t="str">
        <f>'M65xDbase'!$B$24</f>
        <v>Power Supply:</v>
      </c>
    </row>
    <row r="11" spans="1:12" ht="15">
      <c r="A11" s="27" t="str">
        <f>'M65xDbase'!$B$24</f>
        <v>Power Supply:</v>
      </c>
      <c r="B11" s="28"/>
      <c r="C11" s="29"/>
      <c r="D11" s="16"/>
      <c r="E11" s="17"/>
      <c r="F11" s="15"/>
      <c r="G11" s="18"/>
      <c r="H11" s="16"/>
      <c r="I11" s="17"/>
      <c r="J11" s="11"/>
      <c r="L11" s="24" t="str">
        <f>'M65xDbase'!$E$24</f>
        <v>48-250 Vdc/55-240 Vac</v>
      </c>
    </row>
    <row r="12" spans="1:12" ht="17.25" customHeight="1" thickBot="1">
      <c r="A12" s="30"/>
      <c r="B12" s="31" t="str">
        <f>'M65xDbase'!$D$24</f>
        <v>U</v>
      </c>
      <c r="C12" s="29"/>
      <c r="D12" s="16"/>
      <c r="E12" s="17"/>
      <c r="F12" s="15"/>
      <c r="G12" s="18"/>
      <c r="H12" s="16"/>
      <c r="I12" s="17"/>
      <c r="J12" s="11"/>
      <c r="L12" s="19" t="str">
        <f>'M65xDbase'!$B$30</f>
        <v>Signal Input Range:</v>
      </c>
    </row>
    <row r="13" spans="1:12" ht="15.75">
      <c r="A13" s="32" t="str">
        <f>'M65xDbase'!B30</f>
        <v>Signal Input Range:</v>
      </c>
      <c r="B13" s="33"/>
      <c r="C13" s="34"/>
      <c r="D13" s="34"/>
      <c r="E13" s="17"/>
      <c r="F13" s="15"/>
      <c r="G13" s="18"/>
      <c r="H13" s="16"/>
      <c r="I13" s="17"/>
      <c r="J13" s="11"/>
      <c r="L13" s="24" t="str">
        <f>'M65xDbase'!$E$30</f>
        <v>120 Vac, 0-1 Amps</v>
      </c>
    </row>
    <row r="14" spans="1:12" ht="17.25" customHeight="1" thickBot="1">
      <c r="A14" s="30"/>
      <c r="B14" s="31" t="str">
        <f>'M65xDbase'!$D$30</f>
        <v>1</v>
      </c>
      <c r="C14" s="35"/>
      <c r="D14" s="35"/>
      <c r="E14" s="17"/>
      <c r="F14" s="15"/>
      <c r="G14" s="18"/>
      <c r="H14" s="16"/>
      <c r="I14" s="17"/>
      <c r="J14" s="11"/>
      <c r="L14" s="19" t="str">
        <f>'M65xDbase'!$B$38</f>
        <v>Communication Port:</v>
      </c>
    </row>
    <row r="15" spans="1:12" ht="15.75">
      <c r="A15" s="27" t="str">
        <f>'M65xDbase'!B38</f>
        <v>Communication Port:</v>
      </c>
      <c r="B15" s="14"/>
      <c r="C15" s="36"/>
      <c r="D15" s="36"/>
      <c r="E15" s="36"/>
      <c r="F15" s="15"/>
      <c r="G15" s="18"/>
      <c r="H15" s="16"/>
      <c r="I15" s="17"/>
      <c r="J15" s="11"/>
      <c r="L15" s="24" t="str">
        <f>'M65xDbase'!$E$38</f>
        <v>None </v>
      </c>
    </row>
    <row r="16" spans="1:12" ht="17.25" customHeight="1" thickBot="1">
      <c r="A16" s="30"/>
      <c r="B16" s="31" t="str">
        <f>'M65xDbase'!D38</f>
        <v>0</v>
      </c>
      <c r="C16" s="37"/>
      <c r="D16" s="37"/>
      <c r="E16" s="37"/>
      <c r="F16" s="15"/>
      <c r="G16" s="18"/>
      <c r="H16" s="16"/>
      <c r="I16" s="17"/>
      <c r="J16" s="11"/>
      <c r="L16" s="19" t="str">
        <f>'M65xDbase'!$B$46</f>
        <v>Ethernet Port:</v>
      </c>
    </row>
    <row r="17" spans="1:12" ht="15.75">
      <c r="A17" s="27" t="str">
        <f>'M65xDbase'!B46</f>
        <v>Ethernet Port:</v>
      </c>
      <c r="B17" s="38"/>
      <c r="C17" s="39"/>
      <c r="D17" s="39"/>
      <c r="E17" s="39"/>
      <c r="F17" s="39"/>
      <c r="G17" s="18"/>
      <c r="H17" s="16"/>
      <c r="I17" s="17"/>
      <c r="J17" s="11"/>
      <c r="L17" s="24" t="str">
        <f>'M65xDbase'!$E$46</f>
        <v>Ethernet 10BaseT/100BaseTX, service port only </v>
      </c>
    </row>
    <row r="18" spans="1:12" ht="16.5" thickBot="1">
      <c r="A18" s="40"/>
      <c r="B18" s="31" t="str">
        <f>'M65xDbase'!D46</f>
        <v>0</v>
      </c>
      <c r="C18" s="41"/>
      <c r="D18" s="41"/>
      <c r="E18" s="41"/>
      <c r="F18" s="41"/>
      <c r="G18" s="18"/>
      <c r="H18" s="16"/>
      <c r="I18" s="17"/>
      <c r="J18" s="11"/>
      <c r="L18" s="19" t="str">
        <f>'M65xDbase'!$B$53</f>
        <v>Design Suffix:</v>
      </c>
    </row>
    <row r="19" spans="1:12" ht="15.75">
      <c r="A19" s="13" t="str">
        <f>'M65xDbase'!B53</f>
        <v>Design Suffix:</v>
      </c>
      <c r="B19" s="42"/>
      <c r="C19" s="43"/>
      <c r="D19" s="43"/>
      <c r="E19" s="43"/>
      <c r="F19" s="43"/>
      <c r="G19" s="43"/>
      <c r="H19" s="16"/>
      <c r="I19" s="17"/>
      <c r="J19" s="11"/>
      <c r="L19" s="24" t="str">
        <f>'M65xDbase'!$E$53</f>
        <v>Factory assigned </v>
      </c>
    </row>
    <row r="20" spans="1:12" ht="17.25" customHeight="1" thickBot="1">
      <c r="A20" s="44" t="str">
        <f>'M65xDbase'!$E$54</f>
        <v>Factory assigned </v>
      </c>
      <c r="B20" s="45" t="str">
        <f>'M65xDbase'!$D$53</f>
        <v>A</v>
      </c>
      <c r="C20" s="29"/>
      <c r="D20" s="29"/>
      <c r="E20" s="29"/>
      <c r="F20" s="29"/>
      <c r="G20" s="29"/>
      <c r="H20" s="16"/>
      <c r="I20" s="17"/>
      <c r="J20" s="11"/>
      <c r="L20" s="19">
        <f>IF('M65xDbase'!$D$60=" ","",'M65xDbase'!$B$60)</f>
      </c>
    </row>
    <row r="21" spans="1:12" ht="15">
      <c r="A21" s="32" t="str">
        <f>'M65xDbase'!B60</f>
        <v>Mounting:</v>
      </c>
      <c r="B21" s="33"/>
      <c r="C21" s="34"/>
      <c r="D21" s="34"/>
      <c r="E21" s="34"/>
      <c r="F21" s="34"/>
      <c r="G21" s="34"/>
      <c r="H21" s="34"/>
      <c r="I21" s="17"/>
      <c r="J21" s="11"/>
      <c r="L21" s="24">
        <f>IF('M65xDbase'!$D$60=" ","",'M65xDbase'!$E$60)</f>
      </c>
    </row>
    <row r="22" spans="1:12" ht="16.5" thickBot="1">
      <c r="A22" s="30"/>
      <c r="B22" s="31" t="str">
        <f>'M65xDbase'!$D$60</f>
        <v> </v>
      </c>
      <c r="C22" s="46"/>
      <c r="D22" s="47"/>
      <c r="E22" s="47"/>
      <c r="F22" s="47"/>
      <c r="G22" s="47"/>
      <c r="H22" s="47"/>
      <c r="I22" s="48"/>
      <c r="J22" s="11"/>
      <c r="L22" s="53"/>
    </row>
    <row r="23" spans="1:10" ht="13.5" thickBot="1">
      <c r="A23" s="49" t="str">
        <f>L2&amp;" "&amp;'Decode Model'!C19</f>
        <v>Version:- 11.0.6 (2018-04-09) M65x range of meters obsoleted by CID005350/GER-4820 Feb 18th 2018</v>
      </c>
      <c r="B23" s="50"/>
      <c r="C23" s="50"/>
      <c r="D23" s="50"/>
      <c r="E23" s="50"/>
      <c r="F23" s="50"/>
      <c r="G23" s="50"/>
      <c r="H23" s="50"/>
      <c r="I23" s="50"/>
      <c r="J23" s="51"/>
    </row>
    <row r="25" ht="12.75">
      <c r="A25" s="54">
        <f>'M65xDbase'!E66</f>
      </c>
    </row>
    <row r="26" ht="12.75">
      <c r="A26" s="55">
        <f>'M65xDbase'!E67</f>
      </c>
    </row>
    <row r="27" ht="12.75">
      <c r="A27" s="56">
        <f>'M65xDbase'!E68</f>
      </c>
    </row>
    <row r="28" ht="12.75">
      <c r="A28" s="55">
        <f>'M65xDbase'!E69</f>
      </c>
    </row>
    <row r="29" spans="1:3" ht="12.75">
      <c r="A29" s="55">
        <f>'M65xDbase'!E70</f>
      </c>
      <c r="C29" s="57"/>
    </row>
    <row r="30" ht="12.75">
      <c r="A30" s="55">
        <f>'M65xDbase'!E71</f>
      </c>
    </row>
    <row r="31" ht="12.75">
      <c r="A31" s="55">
        <f>'M65xDbase'!E72</f>
      </c>
    </row>
    <row r="32" ht="12.75">
      <c r="A32" s="55">
        <f>'M65xDbase'!E73</f>
      </c>
    </row>
    <row r="33" ht="12.75">
      <c r="A33" s="55">
        <f>'M65xDbase'!E74</f>
      </c>
    </row>
    <row r="34" s="52" customFormat="1" ht="12.75">
      <c r="A34" s="55">
        <f>'M65xDbase'!E75</f>
      </c>
    </row>
    <row r="35" s="52" customFormat="1" ht="12.75">
      <c r="A35" s="55">
        <f>'M65xDbase'!E76</f>
      </c>
    </row>
    <row r="36" s="52" customFormat="1" ht="12.75">
      <c r="A36" s="55">
        <f>'M65xDbase'!E77</f>
      </c>
    </row>
    <row r="37" s="52" customFormat="1" ht="12.75">
      <c r="A37" s="55">
        <f>'M65xDbase'!E78</f>
      </c>
    </row>
    <row r="38" s="52" customFormat="1" ht="12.75">
      <c r="A38" s="55">
        <f>'M65xDbase'!E79</f>
      </c>
    </row>
    <row r="39" s="52" customFormat="1" ht="12.75">
      <c r="A39" s="55">
        <f>'M65xDbase'!E80</f>
      </c>
    </row>
    <row r="40" s="52" customFormat="1" ht="12.75">
      <c r="A40" s="55">
        <f>'M65xDbase'!E81</f>
      </c>
    </row>
    <row r="41" s="52" customFormat="1" ht="12.75">
      <c r="A41" s="55">
        <f>'M65xDbase'!E82</f>
      </c>
    </row>
  </sheetData>
  <sheetProtection password="CAE7" sheet="1"/>
  <mergeCells count="1">
    <mergeCell ref="L2:L3"/>
  </mergeCells>
  <printOptions/>
  <pageMargins left="0.7" right="0.7" top="0.75" bottom="0.75" header="0.3" footer="0.3"/>
  <pageSetup horizontalDpi="1200" verticalDpi="1200" orientation="portrait" paperSize="9" r:id="rId2"/>
  <legacyDrawing r:id="rId1"/>
</worksheet>
</file>

<file path=xl/worksheets/sheet3.xml><?xml version="1.0" encoding="utf-8"?>
<worksheet xmlns="http://schemas.openxmlformats.org/spreadsheetml/2006/main" xmlns:r="http://schemas.openxmlformats.org/officeDocument/2006/relationships">
  <dimension ref="A1:P135"/>
  <sheetViews>
    <sheetView zoomScale="80" zoomScaleNormal="80" zoomScalePageLayoutView="0" workbookViewId="0" topLeftCell="A4">
      <selection activeCell="E39" sqref="E39:E41"/>
    </sheetView>
  </sheetViews>
  <sheetFormatPr defaultColWidth="9.140625" defaultRowHeight="12.75"/>
  <cols>
    <col min="1" max="1" width="9.140625" style="58" customWidth="1"/>
    <col min="2" max="2" width="24.7109375" style="58" customWidth="1"/>
    <col min="3" max="3" width="4.140625" style="58" bestFit="1" customWidth="1"/>
    <col min="4" max="4" width="6.00390625" style="61" customWidth="1"/>
    <col min="5" max="5" width="55.140625" style="58" bestFit="1" customWidth="1"/>
    <col min="6" max="6" width="58.00390625" style="62" bestFit="1" customWidth="1"/>
    <col min="7" max="8" width="7.57421875" style="63" customWidth="1"/>
    <col min="9" max="9" width="9.140625" style="58" customWidth="1"/>
    <col min="10" max="10" width="13.140625" style="58" bestFit="1" customWidth="1"/>
    <col min="11" max="11" width="6.140625" style="58" customWidth="1"/>
    <col min="12" max="12" width="8.8515625" style="58" bestFit="1" customWidth="1"/>
    <col min="13" max="13" width="49.421875" style="58" bestFit="1" customWidth="1"/>
    <col min="14" max="14" width="42.140625" style="58" bestFit="1" customWidth="1"/>
    <col min="15" max="15" width="5.57421875" style="58" bestFit="1" customWidth="1"/>
    <col min="16" max="16384" width="9.140625" style="58" customWidth="1"/>
  </cols>
  <sheetData>
    <row r="1" spans="1:15" ht="12.75">
      <c r="A1" s="58">
        <v>7</v>
      </c>
      <c r="B1" s="59" t="s">
        <v>2</v>
      </c>
      <c r="C1" s="60">
        <v>11</v>
      </c>
      <c r="J1" s="64" t="s">
        <v>3</v>
      </c>
      <c r="K1" s="60">
        <f>LEN(K2)</f>
        <v>12</v>
      </c>
      <c r="L1" s="65"/>
      <c r="M1" s="229" t="s">
        <v>4</v>
      </c>
      <c r="N1" s="229"/>
      <c r="O1" s="229"/>
    </row>
    <row r="2" spans="2:15" ht="12.75">
      <c r="B2" s="58" t="s">
        <v>5</v>
      </c>
      <c r="E2" s="58" t="str">
        <f>$D$9&amp;$D$14&amp;$D$24&amp;$D$30&amp;$D$38&amp;$D$46&amp;$D$53&amp;$D$60</f>
        <v>M650M3U100A </v>
      </c>
      <c r="G2" s="230" t="s">
        <v>6</v>
      </c>
      <c r="H2" s="231"/>
      <c r="J2" s="58" t="s">
        <v>5</v>
      </c>
      <c r="K2" s="58" t="str">
        <f>'Decode Model'!$C$2</f>
        <v>M651M3UC21A </v>
      </c>
      <c r="M2" s="66"/>
      <c r="O2" s="61"/>
    </row>
    <row r="3" spans="7:15" ht="12.75">
      <c r="G3" s="232" t="s">
        <v>7</v>
      </c>
      <c r="H3" s="233"/>
      <c r="M3" s="66"/>
      <c r="O3" s="61"/>
    </row>
    <row r="4" spans="7:15" ht="12.75">
      <c r="G4" s="67"/>
      <c r="H4" s="67"/>
      <c r="M4" s="234" t="s">
        <v>8</v>
      </c>
      <c r="N4" s="234"/>
      <c r="O4" s="234"/>
    </row>
    <row r="5" spans="2:15" ht="12.75">
      <c r="B5" s="58" t="str">
        <f>'M65xData'!$B$1</f>
        <v>M65x Transducer and Measurement Centres</v>
      </c>
      <c r="G5" s="68" t="s">
        <v>9</v>
      </c>
      <c r="H5" s="68" t="s">
        <v>10</v>
      </c>
      <c r="M5" s="69" t="str">
        <f>K2</f>
        <v>M651M3UC21A </v>
      </c>
      <c r="N5" s="70"/>
      <c r="O5" s="71"/>
    </row>
    <row r="6" spans="7:15" ht="12.75">
      <c r="G6" s="68"/>
      <c r="H6" s="68"/>
      <c r="J6" s="72" t="s">
        <v>11</v>
      </c>
      <c r="M6" s="73" t="str">
        <f>VLOOKUP($J$8,$D$9:$E$15,2,FALSE)</f>
        <v>M651, Transducer, 3-Phase</v>
      </c>
      <c r="N6" s="74"/>
      <c r="O6" s="75" t="str">
        <f>J8</f>
        <v>M651</v>
      </c>
    </row>
    <row r="7" spans="7:15" ht="12.75">
      <c r="G7" s="68"/>
      <c r="H7" s="68"/>
      <c r="J7" s="76" t="s">
        <v>12</v>
      </c>
      <c r="M7" s="77" t="str">
        <f>$B$14</f>
        <v>Base Model:</v>
      </c>
      <c r="N7" s="74" t="str">
        <f>VLOOKUP(J14,D14:E16,2,FALSE)</f>
        <v>Multifunction, Advanced</v>
      </c>
      <c r="O7" s="75" t="str">
        <f>J14</f>
        <v>M3</v>
      </c>
    </row>
    <row r="8" spans="3:15" ht="12.75">
      <c r="C8" s="78" t="s">
        <v>13</v>
      </c>
      <c r="D8" s="78" t="s">
        <v>14</v>
      </c>
      <c r="E8" s="79" t="s">
        <v>15</v>
      </c>
      <c r="F8" s="80" t="s">
        <v>16</v>
      </c>
      <c r="G8" s="68"/>
      <c r="H8" s="68"/>
      <c r="J8" s="81" t="str">
        <f>MID($K$2,1,4)</f>
        <v>M651</v>
      </c>
      <c r="M8" s="77" t="str">
        <f>$B$19</f>
        <v>Accuracy:</v>
      </c>
      <c r="N8" s="74" t="str">
        <f>E19</f>
        <v>0.1% measurement, Class 0.2S energy</v>
      </c>
      <c r="O8" s="82"/>
    </row>
    <row r="9" spans="2:15" ht="12.75">
      <c r="B9" s="58" t="str">
        <f>'M65xData'!$A$5</f>
        <v>Function:</v>
      </c>
      <c r="C9" s="83">
        <v>1</v>
      </c>
      <c r="D9" s="84" t="str">
        <f>VLOOKUP($C$9,$C$10:$E$12,2,FALSE)</f>
        <v>M650</v>
      </c>
      <c r="E9" s="85" t="str">
        <f>VLOOKUP($C$9,$C$10:$E$12,3,FALSE)</f>
        <v>M650, Measurement Centre, Single Display, 3-Phase</v>
      </c>
      <c r="F9" s="86"/>
      <c r="G9" s="68"/>
      <c r="H9" s="68"/>
      <c r="J9" s="87"/>
      <c r="M9" s="77" t="str">
        <f>$B$24</f>
        <v>Power Supply:</v>
      </c>
      <c r="N9" s="74" t="str">
        <f>VLOOKUP($J$24,$D$25:$E$28,2,FALSE)</f>
        <v>48-250 Vdc/55-240 Vac</v>
      </c>
      <c r="O9" s="75" t="str">
        <f>J24</f>
        <v>U</v>
      </c>
    </row>
    <row r="10" spans="3:15" ht="12.75">
      <c r="C10" s="77">
        <v>1</v>
      </c>
      <c r="D10" s="88" t="str">
        <f>'M65xData'!$B$9</f>
        <v>M650</v>
      </c>
      <c r="E10" s="89" t="str">
        <f>'M65xData'!$B$6</f>
        <v>M650, Measurement Centre, Single Display, 3-Phase</v>
      </c>
      <c r="F10" s="86"/>
      <c r="G10" s="68"/>
      <c r="H10" s="68"/>
      <c r="J10" s="87"/>
      <c r="M10" s="77" t="str">
        <f>$B$30</f>
        <v>Signal Input Range:</v>
      </c>
      <c r="N10" s="74" t="str">
        <f>VLOOKUP($J$30,$D$31:$E$34,2,FALSE)</f>
        <v>120 Vac, 0-5 Amps Split Core CT (3)</v>
      </c>
      <c r="O10" s="75" t="str">
        <f>J30</f>
        <v>C</v>
      </c>
    </row>
    <row r="11" spans="3:15" ht="12.75">
      <c r="C11" s="77">
        <v>2</v>
      </c>
      <c r="D11" s="90" t="str">
        <f>'M65xData'!$B$8</f>
        <v>M651</v>
      </c>
      <c r="E11" s="91" t="str">
        <f>'M65xData'!$B$5</f>
        <v>M651, Transducer, 3-Phase</v>
      </c>
      <c r="F11" s="86"/>
      <c r="G11" s="68"/>
      <c r="H11" s="68"/>
      <c r="J11" s="87"/>
      <c r="M11" s="77" t="str">
        <f>$B$38</f>
        <v>Communication Port:</v>
      </c>
      <c r="N11" s="92" t="str">
        <f>VLOOKUP($J$38,$D$39:$E$44,2,FALSE)</f>
        <v>Analogue output (Three 4 ... 20 mA passive) </v>
      </c>
      <c r="O11" s="75" t="str">
        <f>J38</f>
        <v>2</v>
      </c>
    </row>
    <row r="12" spans="3:15" ht="12.75">
      <c r="C12" s="93">
        <v>3</v>
      </c>
      <c r="D12" s="94" t="str">
        <f>'M65xData'!$B$10</f>
        <v>M653</v>
      </c>
      <c r="E12" s="95" t="str">
        <f>'M65xData'!$B$7</f>
        <v>M653, Measurement Centre, Multiple display, 3-Phase</v>
      </c>
      <c r="F12" s="86"/>
      <c r="G12" s="68"/>
      <c r="H12" s="68"/>
      <c r="J12" s="87"/>
      <c r="M12" s="77" t="str">
        <f>$B$46</f>
        <v>Ethernet Port:</v>
      </c>
      <c r="N12" s="74" t="str">
        <f>VLOOKUP($J$46,$D$47:$E$51,2,FALSE)</f>
        <v>Ethernet 10BaseT/100BaseTX, port enabled for protocols</v>
      </c>
      <c r="O12" s="75" t="str">
        <f>J46</f>
        <v>1</v>
      </c>
    </row>
    <row r="13" spans="7:15" ht="12.75">
      <c r="G13" s="68"/>
      <c r="H13" s="68"/>
      <c r="J13" s="91"/>
      <c r="M13" s="77" t="str">
        <f>$B$53</f>
        <v>Design Suffix:</v>
      </c>
      <c r="N13" s="74" t="str">
        <f>VLOOKUP($J$53,$D$54:$E$58,2,FALSE)</f>
        <v>Factory assigned </v>
      </c>
      <c r="O13" s="75" t="str">
        <f>J53</f>
        <v>A</v>
      </c>
    </row>
    <row r="14" spans="2:15" ht="12.75">
      <c r="B14" s="58" t="str">
        <f>'M65xData'!$D$5</f>
        <v>Base Model:</v>
      </c>
      <c r="C14" s="85">
        <v>1</v>
      </c>
      <c r="D14" s="84" t="str">
        <f>VLOOKUP($C$14,$C$15:$E$17,2,FALSE)</f>
        <v>M3</v>
      </c>
      <c r="E14" s="85" t="str">
        <f>VLOOKUP($C$14,$C$15:$E$17,3,FALSE)</f>
        <v>Multifunction, Advanced</v>
      </c>
      <c r="F14" s="86"/>
      <c r="G14" s="68"/>
      <c r="H14" s="68"/>
      <c r="J14" s="87" t="str">
        <f>MID($K$2,5,2)</f>
        <v>M3</v>
      </c>
      <c r="M14" s="77" t="str">
        <f>IF(J60="","",B60)</f>
        <v>Mounting:</v>
      </c>
      <c r="N14" s="74" t="str">
        <f>IF(J60="","",M60)</f>
        <v>Not applicable</v>
      </c>
      <c r="O14" s="75" t="str">
        <f>$J$60</f>
        <v> </v>
      </c>
    </row>
    <row r="15" spans="3:15" ht="12.75">
      <c r="C15" s="77">
        <v>1</v>
      </c>
      <c r="D15" s="88" t="str">
        <f>HLOOKUP($D$9,'M65xData'!$E$4:$H$85,H15,FALSE)</f>
        <v>M3</v>
      </c>
      <c r="E15" s="89" t="str">
        <f>HLOOKUP($D$9,'M65xData'!$E$4:$H$85,G15,FALSE)</f>
        <v>Multifunction, Advanced</v>
      </c>
      <c r="F15" s="86"/>
      <c r="G15" s="68">
        <v>2</v>
      </c>
      <c r="H15" s="68">
        <v>4</v>
      </c>
      <c r="J15" s="91"/>
      <c r="M15" s="77"/>
      <c r="N15" s="92"/>
      <c r="O15" s="82"/>
    </row>
    <row r="16" spans="3:15" ht="12.75">
      <c r="C16" s="77">
        <v>2</v>
      </c>
      <c r="D16" s="90"/>
      <c r="E16" s="91"/>
      <c r="F16" s="86"/>
      <c r="G16" s="68"/>
      <c r="H16" s="68"/>
      <c r="J16" s="87"/>
      <c r="M16" s="77"/>
      <c r="N16" s="92"/>
      <c r="O16" s="75">
        <f>$J$113</f>
      </c>
    </row>
    <row r="17" spans="3:15" ht="12.75">
      <c r="C17" s="93">
        <v>3</v>
      </c>
      <c r="D17" s="94"/>
      <c r="E17" s="95"/>
      <c r="F17" s="86"/>
      <c r="G17" s="68"/>
      <c r="H17" s="68"/>
      <c r="J17" s="87"/>
      <c r="M17" s="77"/>
      <c r="N17" s="92"/>
      <c r="O17" s="75">
        <f>$J$129</f>
      </c>
    </row>
    <row r="18" spans="7:15" ht="12.75">
      <c r="G18" s="68"/>
      <c r="H18" s="68"/>
      <c r="J18" s="91"/>
      <c r="M18" s="77"/>
      <c r="N18" s="92"/>
      <c r="O18" s="75"/>
    </row>
    <row r="19" spans="2:15" ht="12.75">
      <c r="B19" s="58" t="str">
        <f>'M65xData'!$D$12</f>
        <v>Accuracy:</v>
      </c>
      <c r="C19" s="85">
        <v>1</v>
      </c>
      <c r="D19" s="84" t="str">
        <f>VLOOKUP($C$19,$C$20:$E$22,2,FALSE)</f>
        <v>0</v>
      </c>
      <c r="E19" s="85" t="str">
        <f>VLOOKUP($C$19,$C$20:$E$22,3,FALSE)</f>
        <v>0.1% measurement, Class 0.2S energy</v>
      </c>
      <c r="F19" s="86"/>
      <c r="G19" s="68"/>
      <c r="H19" s="68"/>
      <c r="J19" s="87"/>
      <c r="M19" s="77"/>
      <c r="N19" s="74"/>
      <c r="O19" s="75"/>
    </row>
    <row r="20" spans="3:15" ht="12.75">
      <c r="C20" s="77">
        <v>1</v>
      </c>
      <c r="D20" s="88" t="str">
        <f>HLOOKUP($D$9,'M65xData'!$E$4:$H$85,H20,FALSE)</f>
        <v>0</v>
      </c>
      <c r="E20" s="89" t="str">
        <f>HLOOKUP($D$9,'M65xData'!$E$4:$H$85,G20,FALSE)</f>
        <v>0.1% measurement, Class 0.2S energy</v>
      </c>
      <c r="F20" s="86"/>
      <c r="G20" s="68">
        <v>9</v>
      </c>
      <c r="H20" s="68">
        <v>12</v>
      </c>
      <c r="J20" s="91"/>
      <c r="M20" s="77"/>
      <c r="N20" s="74"/>
      <c r="O20" s="75"/>
    </row>
    <row r="21" spans="3:15" ht="12.75">
      <c r="C21" s="77">
        <v>2</v>
      </c>
      <c r="D21" s="90"/>
      <c r="E21" s="91"/>
      <c r="F21" s="86"/>
      <c r="G21" s="68"/>
      <c r="H21" s="68"/>
      <c r="J21" s="91"/>
      <c r="L21" s="92"/>
      <c r="M21" s="96"/>
      <c r="N21" s="74"/>
      <c r="O21" s="75"/>
    </row>
    <row r="22" spans="3:15" ht="12.75">
      <c r="C22" s="93">
        <v>3</v>
      </c>
      <c r="D22" s="94"/>
      <c r="E22" s="95"/>
      <c r="F22" s="86"/>
      <c r="G22" s="68"/>
      <c r="H22" s="68"/>
      <c r="J22" s="87"/>
      <c r="L22" s="92"/>
      <c r="M22" s="97"/>
      <c r="N22" s="98"/>
      <c r="O22" s="99"/>
    </row>
    <row r="23" spans="7:15" ht="12.75">
      <c r="G23" s="68"/>
      <c r="H23" s="68"/>
      <c r="J23" s="91"/>
      <c r="L23" s="92"/>
      <c r="M23" s="92"/>
      <c r="O23" s="61"/>
    </row>
    <row r="24" spans="2:15" ht="12.75">
      <c r="B24" s="58" t="str">
        <f>'M65xData'!D21</f>
        <v>Power Supply:</v>
      </c>
      <c r="C24" s="85">
        <v>1</v>
      </c>
      <c r="D24" s="84" t="str">
        <f>VLOOKUP($C$24,$C$25:$E$28,2,FALSE)</f>
        <v>U</v>
      </c>
      <c r="E24" s="85" t="str">
        <f>VLOOKUP($C$24,$C$25:$E$28,3,FALSE)</f>
        <v>48-250 Vdc/55-240 Vac</v>
      </c>
      <c r="F24" s="86"/>
      <c r="G24" s="68"/>
      <c r="H24" s="68"/>
      <c r="J24" s="87" t="str">
        <f>MID($K$2,7,1)</f>
        <v>U</v>
      </c>
      <c r="L24" s="92"/>
      <c r="M24" s="92"/>
      <c r="O24" s="61"/>
    </row>
    <row r="25" spans="3:15" ht="12.75">
      <c r="C25" s="69">
        <v>1</v>
      </c>
      <c r="D25" s="88" t="str">
        <f>HLOOKUP($D$9,'M65xData'!$E$4:$H$85,H25,FALSE)</f>
        <v>U</v>
      </c>
      <c r="E25" s="89" t="str">
        <f>HLOOKUP($D$9,'M65xData'!$E$4:$H$85,G25,FALSE)</f>
        <v>48-250 Vdc/55-240 Vac</v>
      </c>
      <c r="F25" s="100" t="str">
        <f>D25&amp;" - "&amp;E25</f>
        <v>U - 48-250 Vdc/55-240 Vac</v>
      </c>
      <c r="G25" s="101">
        <v>18</v>
      </c>
      <c r="H25" s="68">
        <v>22</v>
      </c>
      <c r="J25" s="87"/>
      <c r="L25" s="92"/>
      <c r="M25" s="92"/>
      <c r="O25" s="61"/>
    </row>
    <row r="26" spans="3:15" ht="12.75">
      <c r="C26" s="77">
        <v>2</v>
      </c>
      <c r="D26" s="90" t="str">
        <f>HLOOKUP($D$9,'M65xData'!$E$4:$H$85,H26,FALSE)</f>
        <v>P</v>
      </c>
      <c r="E26" s="91" t="str">
        <f>HLOOKUP($D$9,'M65xData'!$E$4:$H$85,G26,FALSE)</f>
        <v>48-250 Vdc/55-240 Vac with monitoring</v>
      </c>
      <c r="F26" s="102" t="str">
        <f>D26&amp;" - "&amp;E26</f>
        <v>P - 48-250 Vdc/55-240 Vac with monitoring</v>
      </c>
      <c r="G26" s="101">
        <v>19</v>
      </c>
      <c r="H26" s="68">
        <v>23</v>
      </c>
      <c r="J26" s="91"/>
      <c r="L26" s="92"/>
      <c r="M26" s="92"/>
      <c r="O26" s="61"/>
    </row>
    <row r="27" spans="3:15" ht="12.75">
      <c r="C27" s="77">
        <v>3</v>
      </c>
      <c r="D27" s="90"/>
      <c r="E27" s="91"/>
      <c r="F27" s="102"/>
      <c r="G27" s="101"/>
      <c r="H27" s="68"/>
      <c r="J27" s="87"/>
      <c r="L27" s="92"/>
      <c r="M27" s="92"/>
      <c r="O27" s="61"/>
    </row>
    <row r="28" spans="3:15" ht="12.75">
      <c r="C28" s="93">
        <v>4</v>
      </c>
      <c r="D28" s="94"/>
      <c r="E28" s="95"/>
      <c r="F28" s="103"/>
      <c r="G28" s="101"/>
      <c r="H28" s="68"/>
      <c r="J28" s="87"/>
      <c r="L28" s="92"/>
      <c r="M28" s="92"/>
      <c r="O28" s="61"/>
    </row>
    <row r="29" spans="7:15" ht="12.75">
      <c r="G29" s="68"/>
      <c r="H29" s="68"/>
      <c r="J29" s="87"/>
      <c r="L29" s="92"/>
      <c r="M29" s="92"/>
      <c r="O29" s="61"/>
    </row>
    <row r="30" spans="2:15" ht="12.75">
      <c r="B30" s="58" t="str">
        <f>'M65xData'!D32</f>
        <v>Signal Input Range:</v>
      </c>
      <c r="C30" s="85">
        <v>1</v>
      </c>
      <c r="D30" s="84" t="str">
        <f>VLOOKUP($C$30,$C$31:$E$34,2,FALSE)</f>
        <v>1</v>
      </c>
      <c r="E30" s="85" t="str">
        <f>VLOOKUP($C$30,$C$31:$E$34,3,FALSE)</f>
        <v>120 Vac, 0-1 Amps</v>
      </c>
      <c r="F30" s="86"/>
      <c r="G30" s="68"/>
      <c r="H30" s="68"/>
      <c r="J30" s="87" t="str">
        <f>MID($K$2,8,1)</f>
        <v>C</v>
      </c>
      <c r="L30" s="92"/>
      <c r="M30" s="92"/>
      <c r="O30" s="61"/>
    </row>
    <row r="31" spans="3:15" ht="12.75">
      <c r="C31" s="69">
        <v>1</v>
      </c>
      <c r="D31" s="88" t="str">
        <f>HLOOKUP($D$9,'M65xData'!$E$4:$H$85,H31,FALSE)</f>
        <v>1</v>
      </c>
      <c r="E31" s="89" t="str">
        <f>HLOOKUP($D$9,'M65xData'!$E$4:$H$85,G31,FALSE)</f>
        <v>120 Vac, 0-1 Amps</v>
      </c>
      <c r="F31" s="100" t="str">
        <f>D31&amp;" - "&amp;E31</f>
        <v>1 - 120 Vac, 0-1 Amps</v>
      </c>
      <c r="G31" s="101">
        <v>29</v>
      </c>
      <c r="H31" s="68">
        <v>33</v>
      </c>
      <c r="J31" s="87"/>
      <c r="L31" s="92"/>
      <c r="M31" s="92"/>
      <c r="O31" s="61"/>
    </row>
    <row r="32" spans="3:15" ht="12.75">
      <c r="C32" s="77">
        <v>2</v>
      </c>
      <c r="D32" s="90" t="str">
        <f>HLOOKUP($D$9,'M65xData'!$E$4:$H$85,H32,FALSE)</f>
        <v>5</v>
      </c>
      <c r="E32" s="91" t="str">
        <f>HLOOKUP($D$9,'M65xData'!$E$4:$H$85,G32,FALSE)</f>
        <v>120 Vac, 0-5 Amps</v>
      </c>
      <c r="F32" s="102" t="str">
        <f>D32&amp;" - "&amp;E32</f>
        <v>5 - 120 Vac, 0-5 Amps</v>
      </c>
      <c r="G32" s="101">
        <v>30</v>
      </c>
      <c r="H32" s="68">
        <v>34</v>
      </c>
      <c r="J32" s="87"/>
      <c r="L32" s="104"/>
      <c r="M32" s="92"/>
      <c r="O32" s="61"/>
    </row>
    <row r="33" spans="3:15" ht="12.75">
      <c r="C33" s="77">
        <v>3</v>
      </c>
      <c r="D33" s="90" t="str">
        <f>HLOOKUP($D$9,'M65xData'!$E$4:$H$85,H33,FALSE)</f>
        <v>C</v>
      </c>
      <c r="E33" s="91" t="str">
        <f>HLOOKUP($D$9,'M65xData'!$E$4:$H$85,G33,FALSE)</f>
        <v>120 Vac, 0-5 Amps Split Core CT (3)</v>
      </c>
      <c r="F33" s="102" t="str">
        <f>D33&amp;" - "&amp;E33</f>
        <v>C - 120 Vac, 0-5 Amps Split Core CT (3)</v>
      </c>
      <c r="G33" s="101">
        <v>31</v>
      </c>
      <c r="H33" s="68">
        <v>35</v>
      </c>
      <c r="J33" s="91"/>
      <c r="L33" s="105"/>
      <c r="M33" s="92"/>
      <c r="O33" s="61"/>
    </row>
    <row r="34" spans="3:15" ht="12.75">
      <c r="C34" s="93">
        <v>4</v>
      </c>
      <c r="D34" s="94"/>
      <c r="E34" s="95"/>
      <c r="F34" s="103"/>
      <c r="G34" s="101"/>
      <c r="H34" s="68"/>
      <c r="J34" s="91"/>
      <c r="L34" s="104"/>
      <c r="M34" s="92"/>
      <c r="O34" s="61"/>
    </row>
    <row r="35" spans="7:15" ht="12.75">
      <c r="G35" s="68"/>
      <c r="H35" s="68"/>
      <c r="J35" s="91"/>
      <c r="L35" s="104"/>
      <c r="M35" s="92"/>
      <c r="O35" s="61"/>
    </row>
    <row r="36" spans="4:15" ht="12.75">
      <c r="D36" s="106" t="str">
        <f>IF($D$30="C","C",$D$9)</f>
        <v>M650</v>
      </c>
      <c r="E36" s="58" t="s">
        <v>17</v>
      </c>
      <c r="G36" s="68"/>
      <c r="H36" s="68"/>
      <c r="J36" s="91"/>
      <c r="L36" s="104"/>
      <c r="M36" s="86"/>
      <c r="O36" s="61"/>
    </row>
    <row r="37" spans="7:15" ht="12.75">
      <c r="G37" s="68"/>
      <c r="H37" s="68"/>
      <c r="J37" s="87"/>
      <c r="L37" s="104"/>
      <c r="M37" s="86"/>
      <c r="O37" s="61"/>
    </row>
    <row r="38" spans="2:15" ht="12.75">
      <c r="B38" s="58" t="str">
        <f>'M65xData'!$D$43</f>
        <v>Communication Port:</v>
      </c>
      <c r="C38" s="85">
        <v>1</v>
      </c>
      <c r="D38" s="107" t="str">
        <f>VLOOKUP($C$38,$C$39:$E$44,2,FALSE)</f>
        <v>0</v>
      </c>
      <c r="E38" s="108" t="str">
        <f>VLOOKUP($C$38,$C$39:$E$44,3,FALSE)</f>
        <v>None </v>
      </c>
      <c r="F38" s="86"/>
      <c r="G38" s="68"/>
      <c r="H38" s="68"/>
      <c r="J38" s="87" t="str">
        <f>MID($K$2,9,1)</f>
        <v>2</v>
      </c>
      <c r="L38" s="104"/>
      <c r="M38" s="86"/>
      <c r="O38" s="61"/>
    </row>
    <row r="39" spans="3:15" ht="12.75">
      <c r="C39" s="77">
        <v>1</v>
      </c>
      <c r="D39" s="90" t="str">
        <f>HLOOKUP($D$36,'M65xData'!$E$4:$H$85,H39,FALSE)</f>
        <v>0</v>
      </c>
      <c r="E39" s="89" t="str">
        <f>HLOOKUP($D$36,'M65xData'!$E$4:$H$85,G39,FALSE)</f>
        <v>None </v>
      </c>
      <c r="F39" s="216" t="str">
        <f>D39&amp;" - "&amp;E39</f>
        <v>0 - None </v>
      </c>
      <c r="G39" s="101">
        <v>40</v>
      </c>
      <c r="H39" s="68">
        <v>46</v>
      </c>
      <c r="J39" s="87"/>
      <c r="L39" s="104"/>
      <c r="M39" s="86"/>
      <c r="O39" s="61"/>
    </row>
    <row r="40" spans="3:15" ht="12.75">
      <c r="C40" s="77">
        <v>2</v>
      </c>
      <c r="D40" s="90" t="str">
        <f>HLOOKUP($D$36,'M65xData'!$E$4:$H$85,H40,FALSE)</f>
        <v>1</v>
      </c>
      <c r="E40" s="91" t="str">
        <f>HLOOKUP($D$36,'M65xData'!$E$4:$H$85,G40,FALSE)</f>
        <v>Serial (Programmable RS-232/RS-485) </v>
      </c>
      <c r="F40" s="217" t="str">
        <f>D40&amp;" - "&amp;E40</f>
        <v>1 - Serial (Programmable RS-232/RS-485) </v>
      </c>
      <c r="G40" s="101">
        <v>41</v>
      </c>
      <c r="H40" s="68">
        <v>47</v>
      </c>
      <c r="J40" s="91"/>
      <c r="L40" s="104"/>
      <c r="M40" s="86"/>
      <c r="O40" s="61"/>
    </row>
    <row r="41" spans="3:15" ht="12.75">
      <c r="C41" s="77">
        <v>3</v>
      </c>
      <c r="D41" s="90" t="str">
        <f>HLOOKUP($D$36,'M65xData'!$E$4:$H$85,H41,FALSE)</f>
        <v>2</v>
      </c>
      <c r="E41" s="91" t="str">
        <f>HLOOKUP($D$36,'M65xData'!$E$4:$H$85,G41,FALSE)</f>
        <v>Analogue output (Three 4 ... 20 mA passive) </v>
      </c>
      <c r="F41" s="217" t="str">
        <f>D41&amp;" - "&amp;E41</f>
        <v>2 - Analogue output (Three 4 ... 20 mA passive) </v>
      </c>
      <c r="G41" s="101">
        <v>42</v>
      </c>
      <c r="H41" s="68">
        <v>48</v>
      </c>
      <c r="J41" s="87"/>
      <c r="L41" s="104"/>
      <c r="M41" s="86"/>
      <c r="O41" s="61"/>
    </row>
    <row r="42" spans="3:15" ht="12.75">
      <c r="C42" s="77">
        <v>4</v>
      </c>
      <c r="D42" s="90" t="str">
        <f>IF($D$36="M651","3",HLOOKUP($D$36,'M65xData'!$E$4:$H$85,H42,FALSE))</f>
        <v>3</v>
      </c>
      <c r="E42" s="91" t="str">
        <f>HLOOKUP($D$36,'M65xData'!$E$4:$H$85,G42,FALSE)</f>
        <v>Analogue output (Three 0 ... 1 mA active) </v>
      </c>
      <c r="F42" s="217" t="str">
        <f>D42&amp;" - "&amp;E42</f>
        <v>3 - Analogue output (Three 0 ... 1 mA active) </v>
      </c>
      <c r="G42" s="101">
        <v>43</v>
      </c>
      <c r="H42" s="68">
        <v>49</v>
      </c>
      <c r="J42" s="87"/>
      <c r="L42" s="104"/>
      <c r="M42" s="86"/>
      <c r="O42" s="61"/>
    </row>
    <row r="43" spans="3:15" ht="12.75">
      <c r="C43" s="77">
        <v>5</v>
      </c>
      <c r="D43" s="90"/>
      <c r="E43" s="91"/>
      <c r="F43" s="102"/>
      <c r="G43" s="101"/>
      <c r="H43" s="68"/>
      <c r="J43" s="87"/>
      <c r="L43" s="104"/>
      <c r="M43" s="86"/>
      <c r="O43" s="61"/>
    </row>
    <row r="44" spans="3:15" ht="12.75">
      <c r="C44" s="93">
        <v>6</v>
      </c>
      <c r="D44" s="94"/>
      <c r="E44" s="95"/>
      <c r="F44" s="103"/>
      <c r="G44" s="101"/>
      <c r="H44" s="68"/>
      <c r="J44" s="87"/>
      <c r="L44" s="104"/>
      <c r="M44" s="86"/>
      <c r="O44" s="61"/>
    </row>
    <row r="45" spans="7:15" ht="12.75">
      <c r="G45" s="68"/>
      <c r="H45" s="68"/>
      <c r="J45" s="87"/>
      <c r="L45" s="92"/>
      <c r="M45" s="92"/>
      <c r="O45" s="61"/>
    </row>
    <row r="46" spans="2:15" ht="12.75">
      <c r="B46" s="58" t="str">
        <f>'M65xData'!$D$58</f>
        <v>Ethernet Port:</v>
      </c>
      <c r="C46" s="108">
        <v>1</v>
      </c>
      <c r="D46" s="107" t="str">
        <f>VLOOKUP($C$46,$C$47:$E$51,2,FALSE)</f>
        <v>0</v>
      </c>
      <c r="E46" s="108" t="str">
        <f>VLOOKUP($C$46,$C$47:$E$51,3,FALSE)</f>
        <v>Ethernet 10BaseT/100BaseTX, service port only </v>
      </c>
      <c r="F46" s="86"/>
      <c r="G46" s="68"/>
      <c r="H46" s="68"/>
      <c r="J46" s="87" t="str">
        <f>MID($K$2,10,1)</f>
        <v>1</v>
      </c>
      <c r="L46" s="92"/>
      <c r="M46" s="92"/>
      <c r="O46" s="61"/>
    </row>
    <row r="47" spans="3:15" ht="12.75">
      <c r="C47" s="69">
        <v>1</v>
      </c>
      <c r="D47" s="88" t="str">
        <f>HLOOKUP($D$36,'M65xData'!$E$4:$H$85,H47,FALSE)</f>
        <v>0</v>
      </c>
      <c r="E47" s="89" t="str">
        <f>HLOOKUP($D$36,'M65xData'!$E$4:$H$85,G47,FALSE)</f>
        <v>Ethernet 10BaseT/100BaseTX, service port only </v>
      </c>
      <c r="F47" s="100" t="str">
        <f>D47&amp;" - "&amp;E47</f>
        <v>0 - Ethernet 10BaseT/100BaseTX, service port only </v>
      </c>
      <c r="G47" s="101">
        <v>55</v>
      </c>
      <c r="H47" s="68">
        <v>59</v>
      </c>
      <c r="J47" s="87"/>
      <c r="L47" s="104"/>
      <c r="M47" s="92"/>
      <c r="O47" s="61"/>
    </row>
    <row r="48" spans="3:15" ht="12.75">
      <c r="C48" s="77">
        <v>2</v>
      </c>
      <c r="D48" s="90" t="str">
        <f>HLOOKUP($D$36,'M65xData'!$E$4:$H$85,H48,FALSE)</f>
        <v>1</v>
      </c>
      <c r="E48" s="91" t="str">
        <f>HLOOKUP($D$36,'M65xData'!$E$4:$H$85,G48,FALSE)</f>
        <v>Ethernet 10BaseT/100BaseTX, port enabled for protocols</v>
      </c>
      <c r="F48" s="102" t="str">
        <f>D48&amp;" - "&amp;E48</f>
        <v>1 - Ethernet 10BaseT/100BaseTX, port enabled for protocols</v>
      </c>
      <c r="G48" s="101">
        <v>56</v>
      </c>
      <c r="H48" s="68">
        <v>60</v>
      </c>
      <c r="J48" s="87"/>
      <c r="L48" s="105"/>
      <c r="M48" s="92"/>
      <c r="O48" s="61"/>
    </row>
    <row r="49" spans="3:15" ht="12.75">
      <c r="C49" s="77">
        <v>3</v>
      </c>
      <c r="D49" s="90" t="str">
        <f>HLOOKUP($D$36,'M65xData'!$E$4:$H$85,H49,FALSE)</f>
        <v>2</v>
      </c>
      <c r="E49" s="91" t="str">
        <f>HLOOKUP($D$36,'M65xData'!$E$4:$H$85,G49,FALSE)</f>
        <v>Fibre Ethernet, LC connector, 100BaseFX, protocols enabled</v>
      </c>
      <c r="F49" s="102" t="str">
        <f>D49&amp;" - "&amp;E49</f>
        <v>2 - Fibre Ethernet, LC connector, 100BaseFX, protocols enabled</v>
      </c>
      <c r="G49" s="101">
        <v>57</v>
      </c>
      <c r="H49" s="68">
        <v>61</v>
      </c>
      <c r="J49" s="87"/>
      <c r="L49" s="92"/>
      <c r="M49" s="92"/>
      <c r="O49" s="61"/>
    </row>
    <row r="50" spans="3:15" ht="12.75">
      <c r="C50" s="77">
        <v>4</v>
      </c>
      <c r="D50" s="90"/>
      <c r="E50" s="91"/>
      <c r="F50" s="102"/>
      <c r="G50" s="101"/>
      <c r="H50" s="68"/>
      <c r="J50" s="91"/>
      <c r="L50" s="92"/>
      <c r="M50" s="92"/>
      <c r="O50" s="61"/>
    </row>
    <row r="51" spans="3:15" ht="12.75">
      <c r="C51" s="93">
        <v>5</v>
      </c>
      <c r="D51" s="94"/>
      <c r="E51" s="95"/>
      <c r="F51" s="103"/>
      <c r="G51" s="101"/>
      <c r="H51" s="68"/>
      <c r="J51" s="91"/>
      <c r="L51" s="104"/>
      <c r="M51" s="92"/>
      <c r="O51" s="61"/>
    </row>
    <row r="52" spans="7:15" ht="12.75">
      <c r="G52" s="68"/>
      <c r="H52" s="68"/>
      <c r="J52" s="87"/>
      <c r="L52" s="104"/>
      <c r="M52" s="86"/>
      <c r="O52" s="61"/>
    </row>
    <row r="53" spans="2:15" ht="12.75">
      <c r="B53" s="58" t="str">
        <f>'M65xData'!$D$69</f>
        <v>Design Suffix:</v>
      </c>
      <c r="C53" s="85">
        <v>1</v>
      </c>
      <c r="D53" s="84" t="str">
        <f>VLOOKUP($C$53,$C$54:$E$58,2,FALSE)</f>
        <v>A</v>
      </c>
      <c r="E53" s="85" t="str">
        <f>VLOOKUP($C$53,$C$54:$E$58,3,FALSE)</f>
        <v>Factory assigned </v>
      </c>
      <c r="F53" s="86"/>
      <c r="G53" s="68"/>
      <c r="H53" s="68"/>
      <c r="J53" s="87" t="str">
        <f>MID($K$2,11,1)</f>
        <v>A</v>
      </c>
      <c r="L53" s="104"/>
      <c r="M53" s="86"/>
      <c r="O53" s="61"/>
    </row>
    <row r="54" spans="3:15" ht="12.75">
      <c r="C54" s="69">
        <v>1</v>
      </c>
      <c r="D54" s="88" t="str">
        <f>HLOOKUP($D$9,'M65xData'!$E$4:$H$85,H54,FALSE)</f>
        <v>A</v>
      </c>
      <c r="E54" s="89" t="str">
        <f>HLOOKUP($D$9,'M65xData'!$E$4:$H$85,G54,FALSE)</f>
        <v>Factory assigned </v>
      </c>
      <c r="F54" s="86"/>
      <c r="G54" s="68">
        <v>66</v>
      </c>
      <c r="H54" s="68">
        <v>71</v>
      </c>
      <c r="J54" s="91"/>
      <c r="L54" s="104"/>
      <c r="M54" s="86"/>
      <c r="O54" s="61"/>
    </row>
    <row r="55" spans="3:15" ht="12.75">
      <c r="C55" s="77">
        <v>2</v>
      </c>
      <c r="D55" s="90"/>
      <c r="E55" s="91"/>
      <c r="F55" s="86"/>
      <c r="G55" s="68"/>
      <c r="H55" s="68"/>
      <c r="J55" s="87"/>
      <c r="L55" s="104"/>
      <c r="M55" s="86"/>
      <c r="O55" s="61"/>
    </row>
    <row r="56" spans="3:15" ht="12.75">
      <c r="C56" s="77">
        <v>3</v>
      </c>
      <c r="D56" s="90"/>
      <c r="E56" s="91"/>
      <c r="F56" s="86"/>
      <c r="G56" s="68"/>
      <c r="H56" s="68"/>
      <c r="J56" s="87"/>
      <c r="L56" s="104"/>
      <c r="M56" s="86"/>
      <c r="O56" s="61"/>
    </row>
    <row r="57" spans="3:15" ht="12.75">
      <c r="C57" s="77">
        <v>4</v>
      </c>
      <c r="D57" s="90"/>
      <c r="E57" s="91"/>
      <c r="F57" s="86"/>
      <c r="G57" s="68"/>
      <c r="H57" s="68"/>
      <c r="J57" s="87"/>
      <c r="L57" s="104"/>
      <c r="M57" s="86"/>
      <c r="O57" s="61"/>
    </row>
    <row r="58" spans="3:13" ht="12.75">
      <c r="C58" s="93">
        <v>5</v>
      </c>
      <c r="D58" s="94"/>
      <c r="E58" s="95"/>
      <c r="F58" s="86"/>
      <c r="G58" s="68"/>
      <c r="H58" s="68"/>
      <c r="J58" s="87"/>
      <c r="L58" s="104"/>
      <c r="M58" s="86"/>
    </row>
    <row r="59" spans="7:13" ht="12.75">
      <c r="G59" s="68"/>
      <c r="H59" s="68"/>
      <c r="J59" s="87"/>
      <c r="L59" s="104"/>
      <c r="M59" s="86"/>
    </row>
    <row r="60" spans="2:13" ht="12.75">
      <c r="B60" s="58" t="str">
        <f>'M65xData'!$D$82</f>
        <v>Mounting:</v>
      </c>
      <c r="C60" s="85">
        <v>1</v>
      </c>
      <c r="D60" s="84" t="str">
        <f>VLOOKUP($C$60,$C$61:$E$62,2,FALSE)</f>
        <v> </v>
      </c>
      <c r="E60" s="85" t="str">
        <f>VLOOKUP($C$60,$C$61:$E$62,3,FALSE)</f>
        <v>Not applicable</v>
      </c>
      <c r="F60" s="86"/>
      <c r="G60" s="68"/>
      <c r="H60" s="68"/>
      <c r="J60" s="87" t="str">
        <f>MID($K$2,12,1)</f>
        <v> </v>
      </c>
      <c r="K60" s="104"/>
      <c r="L60" s="107" t="str">
        <f>VLOOKUP($C$60,$C$61:$E$62,2,FALSE)</f>
        <v> </v>
      </c>
      <c r="M60" s="108" t="str">
        <f>VLOOKUP($C$60,$C$61:$E$62,3,FALSE)</f>
        <v>Not applicable</v>
      </c>
    </row>
    <row r="61" spans="3:13" ht="12.75">
      <c r="C61" s="69">
        <v>1</v>
      </c>
      <c r="D61" s="88" t="str">
        <f>HLOOKUP($D$9,'M65xData'!$E$4:$H$85,H61,FALSE)</f>
        <v> </v>
      </c>
      <c r="E61" s="89" t="str">
        <f>HLOOKUP($D$9,'M65xData'!$E$4:$H$85,G61,FALSE)</f>
        <v>Not applicable</v>
      </c>
      <c r="F61" s="100" t="str">
        <f>D61&amp;" - "&amp;E61</f>
        <v>  - Not applicable</v>
      </c>
      <c r="G61" s="101">
        <v>79</v>
      </c>
      <c r="H61" s="68">
        <v>81</v>
      </c>
      <c r="J61" s="91"/>
      <c r="K61" s="104"/>
      <c r="L61" s="109" t="str">
        <f>HLOOKUP($J$8,'M65xData'!$E$4:$H$85,H61,FALSE)</f>
        <v> </v>
      </c>
      <c r="M61" s="110" t="str">
        <f>HLOOKUP($J$8,'M65xData'!$E$4:$H$85,G61,FALSE)</f>
        <v>Not applicable</v>
      </c>
    </row>
    <row r="62" spans="3:13" ht="12.75">
      <c r="C62" s="93">
        <v>2</v>
      </c>
      <c r="D62" s="94" t="str">
        <f>HLOOKUP($D$9,'M65xData'!$E$4:$H$85,H62,FALSE)</f>
        <v> </v>
      </c>
      <c r="E62" s="95" t="str">
        <f>HLOOKUP($D$9,'M65xData'!$E$4:$H$85,G62,FALSE)</f>
        <v>Not applicable</v>
      </c>
      <c r="F62" s="103" t="str">
        <f>D62&amp;" - "&amp;E62</f>
        <v>  - Not applicable</v>
      </c>
      <c r="G62" s="111">
        <v>80</v>
      </c>
      <c r="H62" s="112">
        <v>82</v>
      </c>
      <c r="J62" s="95"/>
      <c r="K62" s="104"/>
      <c r="L62" s="113" t="str">
        <f>HLOOKUP($J$8,'M65xData'!$E$4:$H$85,H62,FALSE)</f>
        <v> </v>
      </c>
      <c r="M62" s="114" t="str">
        <f>HLOOKUP($J$8,'M65xData'!$E$4:$H$85,G62,FALSE)</f>
        <v>Not applicable</v>
      </c>
    </row>
    <row r="63" spans="9:13" ht="12.75">
      <c r="I63" s="74"/>
      <c r="J63" s="115"/>
      <c r="K63" s="104"/>
      <c r="L63" s="105"/>
      <c r="M63" s="92"/>
    </row>
    <row r="64" spans="9:13" ht="12.75">
      <c r="I64" s="74"/>
      <c r="J64" s="115"/>
      <c r="K64" s="104"/>
      <c r="L64" s="92"/>
      <c r="M64" s="104"/>
    </row>
    <row r="65" spans="2:13" ht="12.75">
      <c r="B65" s="58" t="s">
        <v>18</v>
      </c>
      <c r="I65" s="74"/>
      <c r="J65" s="115"/>
      <c r="K65" s="104"/>
      <c r="L65" s="92"/>
      <c r="M65" s="92"/>
    </row>
    <row r="66" spans="5:13" ht="12.75">
      <c r="E66" s="116">
        <f>IF($D$30="C",'M65xData'!B88,"")</f>
      </c>
      <c r="I66" s="74"/>
      <c r="J66" s="74"/>
      <c r="K66" s="104"/>
      <c r="L66" s="104"/>
      <c r="M66" s="92"/>
    </row>
    <row r="67" spans="5:16" s="61" customFormat="1" ht="12.75">
      <c r="E67" s="117">
        <f>IF($D$30="C",'M65xData'!B89,"")</f>
      </c>
      <c r="F67" s="62"/>
      <c r="G67" s="63"/>
      <c r="H67" s="63"/>
      <c r="I67" s="118"/>
      <c r="J67" s="115"/>
      <c r="K67" s="104"/>
      <c r="L67" s="104"/>
      <c r="M67" s="86"/>
      <c r="N67" s="58"/>
      <c r="O67" s="58"/>
      <c r="P67" s="58"/>
    </row>
    <row r="68" spans="5:16" s="61" customFormat="1" ht="12.75">
      <c r="E68" s="119">
        <f>IF($D$30="C",'M65xData'!B90,"")</f>
      </c>
      <c r="F68" s="62"/>
      <c r="G68" s="63"/>
      <c r="H68" s="63"/>
      <c r="I68" s="118"/>
      <c r="J68" s="115"/>
      <c r="K68" s="74"/>
      <c r="L68" s="104"/>
      <c r="M68" s="86"/>
      <c r="N68" s="58"/>
      <c r="O68" s="58"/>
      <c r="P68" s="58"/>
    </row>
    <row r="69" spans="5:16" s="61" customFormat="1" ht="12.75">
      <c r="E69" s="117">
        <f>IF($D$30="C",'M65xData'!B91,"")</f>
      </c>
      <c r="F69" s="62"/>
      <c r="G69" s="63"/>
      <c r="H69" s="63"/>
      <c r="I69" s="118"/>
      <c r="J69" s="115"/>
      <c r="K69" s="74"/>
      <c r="L69" s="104"/>
      <c r="M69" s="86"/>
      <c r="N69" s="58"/>
      <c r="O69" s="58"/>
      <c r="P69" s="58"/>
    </row>
    <row r="70" spans="5:16" s="61" customFormat="1" ht="12.75">
      <c r="E70" s="117">
        <f>IF($D$30="C",'M65xData'!B92,"")</f>
      </c>
      <c r="F70" s="62"/>
      <c r="G70" s="63"/>
      <c r="H70" s="63"/>
      <c r="I70" s="118"/>
      <c r="J70" s="74"/>
      <c r="K70" s="74"/>
      <c r="L70" s="104"/>
      <c r="M70" s="86"/>
      <c r="N70" s="58"/>
      <c r="O70" s="58"/>
      <c r="P70" s="58"/>
    </row>
    <row r="71" spans="5:16" s="61" customFormat="1" ht="12.75">
      <c r="E71" s="117">
        <f>IF($D$30="C",'M65xData'!B93,"")</f>
      </c>
      <c r="F71" s="62"/>
      <c r="G71" s="63"/>
      <c r="H71" s="63"/>
      <c r="I71" s="118"/>
      <c r="J71" s="74"/>
      <c r="K71" s="74"/>
      <c r="L71" s="104"/>
      <c r="M71" s="86"/>
      <c r="N71" s="58"/>
      <c r="O71" s="58"/>
      <c r="P71" s="58"/>
    </row>
    <row r="72" spans="5:16" s="61" customFormat="1" ht="12.75">
      <c r="E72" s="117">
        <f>IF($D$30="C",'M65xData'!B94,"")</f>
      </c>
      <c r="F72" s="62"/>
      <c r="G72" s="63"/>
      <c r="H72" s="63"/>
      <c r="I72" s="118"/>
      <c r="J72" s="115"/>
      <c r="K72" s="74"/>
      <c r="L72" s="104"/>
      <c r="M72" s="86"/>
      <c r="N72" s="58"/>
      <c r="O72" s="58"/>
      <c r="P72" s="58"/>
    </row>
    <row r="73" spans="5:16" s="61" customFormat="1" ht="12.75">
      <c r="E73" s="117">
        <f>IF($D$30="C",'M65xData'!B95,"")</f>
      </c>
      <c r="F73" s="62"/>
      <c r="G73" s="63"/>
      <c r="H73" s="63"/>
      <c r="I73" s="118"/>
      <c r="J73" s="74"/>
      <c r="K73" s="74"/>
      <c r="L73" s="104"/>
      <c r="M73" s="86"/>
      <c r="N73" s="58"/>
      <c r="O73" s="58"/>
      <c r="P73" s="58"/>
    </row>
    <row r="74" spans="5:16" s="61" customFormat="1" ht="12.75">
      <c r="E74" s="117">
        <f>IF($D$30="C",'M65xData'!B96,"")</f>
      </c>
      <c r="F74" s="62"/>
      <c r="G74" s="63"/>
      <c r="H74" s="63"/>
      <c r="I74" s="118"/>
      <c r="J74" s="74"/>
      <c r="K74" s="74"/>
      <c r="L74" s="104"/>
      <c r="M74" s="86"/>
      <c r="N74" s="58"/>
      <c r="O74" s="58"/>
      <c r="P74" s="58"/>
    </row>
    <row r="75" spans="5:16" s="61" customFormat="1" ht="12.75">
      <c r="E75" s="117">
        <f>IF($D$30="C",'M65xData'!B97,"")</f>
      </c>
      <c r="F75" s="62"/>
      <c r="G75" s="63"/>
      <c r="H75" s="63"/>
      <c r="I75" s="118"/>
      <c r="J75" s="74"/>
      <c r="K75" s="74"/>
      <c r="L75" s="104"/>
      <c r="M75" s="86"/>
      <c r="N75" s="58"/>
      <c r="O75" s="58"/>
      <c r="P75" s="58"/>
    </row>
    <row r="76" spans="5:16" s="61" customFormat="1" ht="12.75">
      <c r="E76" s="117">
        <f>IF($D$30="C",'M65xData'!B98,"")</f>
      </c>
      <c r="F76" s="62"/>
      <c r="G76" s="63"/>
      <c r="H76" s="63"/>
      <c r="I76" s="118"/>
      <c r="J76" s="74"/>
      <c r="K76" s="74"/>
      <c r="L76" s="92"/>
      <c r="M76" s="92"/>
      <c r="N76" s="58"/>
      <c r="O76" s="58"/>
      <c r="P76" s="58"/>
    </row>
    <row r="77" spans="5:16" s="61" customFormat="1" ht="12.75">
      <c r="E77" s="117">
        <f>IF($D$30="C",'M65xData'!B99,"")</f>
      </c>
      <c r="F77" s="62"/>
      <c r="G77" s="63"/>
      <c r="H77" s="63"/>
      <c r="I77" s="118"/>
      <c r="J77" s="74"/>
      <c r="K77" s="74"/>
      <c r="L77" s="92"/>
      <c r="M77" s="92"/>
      <c r="N77" s="58"/>
      <c r="O77" s="58"/>
      <c r="P77" s="58"/>
    </row>
    <row r="78" spans="5:16" s="61" customFormat="1" ht="12.75">
      <c r="E78" s="117">
        <f>IF($D$30="C",'M65xData'!B100,"")</f>
      </c>
      <c r="F78" s="62"/>
      <c r="G78" s="63"/>
      <c r="H78" s="63"/>
      <c r="I78" s="118"/>
      <c r="J78" s="118"/>
      <c r="K78" s="74"/>
      <c r="L78" s="104"/>
      <c r="M78" s="92"/>
      <c r="N78" s="58"/>
      <c r="O78" s="58"/>
      <c r="P78" s="58"/>
    </row>
    <row r="79" spans="5:16" s="61" customFormat="1" ht="12.75">
      <c r="E79" s="117">
        <f>IF($D$30="C",'M65xData'!B101,"")</f>
      </c>
      <c r="F79" s="62"/>
      <c r="G79" s="63"/>
      <c r="H79" s="63"/>
      <c r="I79" s="118"/>
      <c r="J79" s="74"/>
      <c r="K79" s="74"/>
      <c r="L79" s="104"/>
      <c r="M79" s="104"/>
      <c r="N79" s="58"/>
      <c r="O79" s="58"/>
      <c r="P79" s="58"/>
    </row>
    <row r="80" spans="5:16" s="61" customFormat="1" ht="12.75">
      <c r="E80" s="117">
        <f>IF($D$30="C",'M65xData'!B102,"")</f>
      </c>
      <c r="F80" s="62"/>
      <c r="G80" s="63"/>
      <c r="H80" s="63"/>
      <c r="I80" s="118"/>
      <c r="J80" s="74"/>
      <c r="K80" s="74"/>
      <c r="L80" s="120"/>
      <c r="M80" s="120"/>
      <c r="N80" s="58"/>
      <c r="O80" s="58"/>
      <c r="P80" s="58"/>
    </row>
    <row r="81" spans="5:16" s="61" customFormat="1" ht="12.75">
      <c r="E81" s="117">
        <f>IF($D$30="C",'M65xData'!B103,"")</f>
      </c>
      <c r="F81" s="62"/>
      <c r="G81" s="63"/>
      <c r="H81" s="63"/>
      <c r="I81" s="118"/>
      <c r="J81" s="74"/>
      <c r="K81" s="74"/>
      <c r="L81" s="120"/>
      <c r="M81" s="120"/>
      <c r="N81" s="58"/>
      <c r="O81" s="58"/>
      <c r="P81" s="58"/>
    </row>
    <row r="82" spans="5:16" s="61" customFormat="1" ht="12.75">
      <c r="E82" s="117">
        <f>IF($D$30="C",'M65xData'!B104,"")</f>
      </c>
      <c r="F82" s="62"/>
      <c r="G82" s="63"/>
      <c r="H82" s="63"/>
      <c r="I82" s="118"/>
      <c r="J82" s="74"/>
      <c r="K82" s="74"/>
      <c r="L82" s="120"/>
      <c r="M82" s="120"/>
      <c r="N82" s="58"/>
      <c r="O82" s="58"/>
      <c r="P82" s="58"/>
    </row>
    <row r="83" spans="9:13" ht="12.75">
      <c r="I83" s="74"/>
      <c r="J83" s="74"/>
      <c r="K83" s="74"/>
      <c r="L83" s="120"/>
      <c r="M83" s="120"/>
    </row>
    <row r="84" spans="9:13" ht="12.75">
      <c r="I84" s="74"/>
      <c r="J84" s="74"/>
      <c r="K84" s="74"/>
      <c r="L84" s="120"/>
      <c r="M84" s="120"/>
    </row>
    <row r="85" spans="9:13" ht="12.75">
      <c r="I85" s="74"/>
      <c r="J85" s="74"/>
      <c r="K85" s="74"/>
      <c r="L85" s="120"/>
      <c r="M85" s="120"/>
    </row>
    <row r="86" spans="9:13" ht="12.75">
      <c r="I86" s="74"/>
      <c r="J86" s="74"/>
      <c r="K86" s="74"/>
      <c r="L86" s="120"/>
      <c r="M86" s="120"/>
    </row>
    <row r="87" spans="9:13" ht="12.75">
      <c r="I87" s="74"/>
      <c r="J87" s="74"/>
      <c r="K87" s="74"/>
      <c r="L87" s="92"/>
      <c r="M87" s="92"/>
    </row>
    <row r="88" spans="9:13" ht="12.75">
      <c r="I88" s="74"/>
      <c r="J88" s="74"/>
      <c r="K88" s="74"/>
      <c r="L88" s="92"/>
      <c r="M88" s="92"/>
    </row>
    <row r="89" spans="9:13" ht="12.75">
      <c r="I89" s="74"/>
      <c r="J89" s="74"/>
      <c r="K89" s="74"/>
      <c r="L89" s="104"/>
      <c r="M89" s="92"/>
    </row>
    <row r="90" spans="9:13" ht="12.75">
      <c r="I90" s="74"/>
      <c r="J90" s="74"/>
      <c r="K90" s="74"/>
      <c r="L90" s="104"/>
      <c r="M90" s="86"/>
    </row>
    <row r="91" spans="9:13" ht="12.75">
      <c r="I91" s="74"/>
      <c r="J91" s="74"/>
      <c r="K91" s="74"/>
      <c r="L91" s="104"/>
      <c r="M91" s="86"/>
    </row>
    <row r="92" spans="9:13" ht="12.75">
      <c r="I92" s="74"/>
      <c r="J92" s="74"/>
      <c r="K92" s="74"/>
      <c r="L92" s="104"/>
      <c r="M92" s="86"/>
    </row>
    <row r="93" spans="9:13" ht="12.75">
      <c r="I93" s="74"/>
      <c r="J93" s="74"/>
      <c r="K93" s="74"/>
      <c r="L93" s="104"/>
      <c r="M93" s="86"/>
    </row>
    <row r="94" spans="9:13" ht="12.75">
      <c r="I94" s="74"/>
      <c r="J94" s="74"/>
      <c r="K94" s="74"/>
      <c r="L94" s="104"/>
      <c r="M94" s="86"/>
    </row>
    <row r="95" spans="9:13" ht="12.75">
      <c r="I95" s="74"/>
      <c r="J95" s="74"/>
      <c r="K95" s="74"/>
      <c r="L95" s="104"/>
      <c r="M95" s="86"/>
    </row>
    <row r="96" spans="9:13" ht="12.75">
      <c r="I96" s="74"/>
      <c r="J96" s="74"/>
      <c r="K96" s="74"/>
      <c r="L96" s="120"/>
      <c r="M96" s="121"/>
    </row>
    <row r="97" spans="9:13" ht="12.75">
      <c r="I97" s="74"/>
      <c r="J97" s="74"/>
      <c r="K97" s="74"/>
      <c r="L97" s="120"/>
      <c r="M97" s="121"/>
    </row>
    <row r="98" spans="9:13" ht="12.75">
      <c r="I98" s="74"/>
      <c r="J98" s="74"/>
      <c r="K98" s="74"/>
      <c r="L98" s="120"/>
      <c r="M98" s="121"/>
    </row>
    <row r="99" spans="9:13" ht="12.75">
      <c r="I99" s="74"/>
      <c r="J99" s="74"/>
      <c r="K99" s="74"/>
      <c r="L99" s="92"/>
      <c r="M99" s="92"/>
    </row>
    <row r="100" spans="9:13" ht="12.75">
      <c r="I100" s="74"/>
      <c r="J100" s="74"/>
      <c r="K100" s="74"/>
      <c r="L100" s="92"/>
      <c r="M100" s="92"/>
    </row>
    <row r="101" spans="9:13" ht="12.75">
      <c r="I101" s="74"/>
      <c r="J101" s="115"/>
      <c r="K101" s="74"/>
      <c r="L101" s="92"/>
      <c r="M101" s="92"/>
    </row>
    <row r="102" spans="9:13" ht="12.75">
      <c r="I102" s="74"/>
      <c r="J102" s="74"/>
      <c r="K102" s="74"/>
      <c r="L102" s="92"/>
      <c r="M102" s="92"/>
    </row>
    <row r="103" spans="9:13" ht="12.75">
      <c r="I103" s="74"/>
      <c r="J103" s="74"/>
      <c r="K103" s="74"/>
      <c r="L103" s="92"/>
      <c r="M103" s="92"/>
    </row>
    <row r="104" spans="9:13" ht="12.75">
      <c r="I104" s="74"/>
      <c r="J104" s="74"/>
      <c r="K104" s="74"/>
      <c r="L104" s="92"/>
      <c r="M104" s="92"/>
    </row>
    <row r="105" spans="9:13" ht="12.75">
      <c r="I105" s="74"/>
      <c r="J105" s="74"/>
      <c r="K105" s="74"/>
      <c r="L105" s="92"/>
      <c r="M105" s="92"/>
    </row>
    <row r="106" spans="9:13" ht="12.75">
      <c r="I106" s="74"/>
      <c r="J106" s="74"/>
      <c r="K106" s="74"/>
      <c r="L106" s="92"/>
      <c r="M106" s="92"/>
    </row>
    <row r="107" spans="9:13" ht="12.75">
      <c r="I107" s="74"/>
      <c r="J107" s="74"/>
      <c r="K107" s="74"/>
      <c r="L107" s="92"/>
      <c r="M107" s="92"/>
    </row>
    <row r="108" spans="9:13" ht="12.75">
      <c r="I108" s="74"/>
      <c r="J108" s="74"/>
      <c r="K108" s="74"/>
      <c r="L108" s="92"/>
      <c r="M108" s="92"/>
    </row>
    <row r="109" spans="9:13" ht="12.75">
      <c r="I109" s="74"/>
      <c r="J109" s="74"/>
      <c r="K109" s="74"/>
      <c r="L109" s="92"/>
      <c r="M109" s="92"/>
    </row>
    <row r="110" spans="9:13" ht="12.75">
      <c r="I110" s="74"/>
      <c r="J110" s="74"/>
      <c r="K110" s="74"/>
      <c r="L110" s="92"/>
      <c r="M110" s="92"/>
    </row>
    <row r="111" spans="9:13" ht="12.75">
      <c r="I111" s="74"/>
      <c r="J111" s="74"/>
      <c r="K111" s="74"/>
      <c r="L111" s="92"/>
      <c r="M111" s="92"/>
    </row>
    <row r="112" spans="9:13" ht="12.75">
      <c r="I112" s="74"/>
      <c r="J112" s="74"/>
      <c r="K112" s="74"/>
      <c r="L112" s="92"/>
      <c r="M112" s="92"/>
    </row>
    <row r="113" spans="9:13" ht="12.75">
      <c r="I113" s="74"/>
      <c r="J113" s="115">
        <f>MID($K$2,14,1)</f>
      </c>
      <c r="K113" s="74"/>
      <c r="L113" s="104"/>
      <c r="M113" s="92"/>
    </row>
    <row r="114" spans="9:13" ht="12.75">
      <c r="I114" s="74"/>
      <c r="J114" s="74"/>
      <c r="K114" s="74"/>
      <c r="L114" s="104"/>
      <c r="M114" s="86"/>
    </row>
    <row r="115" spans="9:13" ht="12.75">
      <c r="I115" s="74"/>
      <c r="J115" s="74"/>
      <c r="K115" s="74"/>
      <c r="L115" s="104"/>
      <c r="M115" s="86"/>
    </row>
    <row r="116" spans="9:13" ht="12.75">
      <c r="I116" s="74"/>
      <c r="J116" s="74"/>
      <c r="K116" s="74"/>
      <c r="L116" s="104"/>
      <c r="M116" s="86"/>
    </row>
    <row r="117" spans="9:13" ht="12.75">
      <c r="I117" s="74"/>
      <c r="J117" s="74"/>
      <c r="K117" s="74"/>
      <c r="L117" s="104"/>
      <c r="M117" s="86"/>
    </row>
    <row r="118" spans="9:13" ht="12.75">
      <c r="I118" s="74"/>
      <c r="J118" s="74"/>
      <c r="K118" s="74"/>
      <c r="L118" s="104"/>
      <c r="M118" s="86"/>
    </row>
    <row r="119" spans="9:13" ht="12.75">
      <c r="I119" s="74"/>
      <c r="J119" s="74"/>
      <c r="K119" s="74"/>
      <c r="L119" s="104"/>
      <c r="M119" s="86"/>
    </row>
    <row r="120" spans="9:13" ht="12.75">
      <c r="I120" s="74"/>
      <c r="J120" s="74"/>
      <c r="K120" s="74"/>
      <c r="L120" s="104"/>
      <c r="M120" s="86"/>
    </row>
    <row r="121" spans="9:13" ht="12.75">
      <c r="I121" s="74"/>
      <c r="J121" s="74"/>
      <c r="K121" s="74"/>
      <c r="L121" s="104"/>
      <c r="M121" s="86"/>
    </row>
    <row r="122" spans="9:13" ht="12.75">
      <c r="I122" s="74"/>
      <c r="J122" s="74"/>
      <c r="K122" s="74"/>
      <c r="L122" s="104"/>
      <c r="M122" s="86"/>
    </row>
    <row r="123" spans="9:13" ht="12.75">
      <c r="I123" s="74"/>
      <c r="J123" s="74"/>
      <c r="K123" s="74"/>
      <c r="L123" s="104"/>
      <c r="M123" s="86"/>
    </row>
    <row r="124" spans="9:13" ht="12.75">
      <c r="I124" s="74"/>
      <c r="J124" s="74"/>
      <c r="K124" s="74"/>
      <c r="L124" s="104"/>
      <c r="M124" s="92"/>
    </row>
    <row r="125" spans="9:13" ht="12.75">
      <c r="I125" s="74"/>
      <c r="J125" s="74"/>
      <c r="K125" s="74"/>
      <c r="L125" s="104"/>
      <c r="M125" s="92"/>
    </row>
    <row r="126" spans="9:13" ht="12.75">
      <c r="I126" s="74"/>
      <c r="J126" s="74"/>
      <c r="K126" s="74"/>
      <c r="L126" s="104"/>
      <c r="M126" s="92"/>
    </row>
    <row r="127" spans="9:13" ht="12.75">
      <c r="I127" s="74"/>
      <c r="J127" s="74"/>
      <c r="K127" s="74"/>
      <c r="L127" s="92"/>
      <c r="M127" s="92"/>
    </row>
    <row r="128" spans="9:13" ht="12.75">
      <c r="I128" s="74"/>
      <c r="J128" s="74"/>
      <c r="K128" s="74"/>
      <c r="L128" s="92"/>
      <c r="M128" s="92"/>
    </row>
    <row r="129" spans="9:13" ht="12.75">
      <c r="I129" s="74"/>
      <c r="J129" s="115">
        <f>MID($K$2,15,1)</f>
      </c>
      <c r="K129" s="74"/>
      <c r="L129" s="92"/>
      <c r="M129" s="92"/>
    </row>
    <row r="130" spans="9:13" ht="12.75">
      <c r="I130" s="74"/>
      <c r="J130" s="74"/>
      <c r="K130" s="74"/>
      <c r="L130" s="92"/>
      <c r="M130" s="92"/>
    </row>
    <row r="131" spans="9:13" ht="12.75">
      <c r="I131" s="74"/>
      <c r="J131" s="74"/>
      <c r="K131" s="74"/>
      <c r="L131" s="92"/>
      <c r="M131" s="92"/>
    </row>
    <row r="132" spans="9:13" ht="12.75">
      <c r="I132" s="74"/>
      <c r="J132" s="74"/>
      <c r="K132" s="74"/>
      <c r="L132" s="92"/>
      <c r="M132" s="92"/>
    </row>
    <row r="133" spans="12:13" ht="12.75">
      <c r="L133" s="92"/>
      <c r="M133" s="92"/>
    </row>
    <row r="134" spans="12:13" ht="12.75">
      <c r="L134" s="92"/>
      <c r="M134" s="92"/>
    </row>
    <row r="135" spans="12:13" ht="12.75">
      <c r="L135" s="92"/>
      <c r="M135" s="92"/>
    </row>
  </sheetData>
  <sheetProtection/>
  <mergeCells count="4">
    <mergeCell ref="M1:O1"/>
    <mergeCell ref="G2:H2"/>
    <mergeCell ref="G3:H3"/>
    <mergeCell ref="M4:O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04"/>
  <sheetViews>
    <sheetView zoomScale="90" zoomScaleNormal="90" zoomScalePageLayoutView="0" workbookViewId="0" topLeftCell="C4">
      <selection activeCell="F50" sqref="F50"/>
    </sheetView>
  </sheetViews>
  <sheetFormatPr defaultColWidth="9.140625" defaultRowHeight="12.75"/>
  <cols>
    <col min="1" max="1" width="24.7109375" style="58" bestFit="1" customWidth="1"/>
    <col min="2" max="2" width="47.7109375" style="58" bestFit="1" customWidth="1"/>
    <col min="3" max="3" width="5.28125" style="63" customWidth="1"/>
    <col min="4" max="4" width="24.7109375" style="66" bestFit="1" customWidth="1"/>
    <col min="5" max="8" width="52.57421875" style="66" bestFit="1" customWidth="1"/>
    <col min="9" max="16384" width="9.140625" style="58" customWidth="1"/>
  </cols>
  <sheetData>
    <row r="1" spans="1:3" ht="12.75">
      <c r="A1" s="122"/>
      <c r="B1" s="58" t="s">
        <v>19</v>
      </c>
      <c r="C1" s="123"/>
    </row>
    <row r="2" spans="1:3" ht="12.75">
      <c r="A2" s="122"/>
      <c r="B2" s="122"/>
      <c r="C2" s="123" t="s">
        <v>20</v>
      </c>
    </row>
    <row r="3" spans="1:8" ht="12.75">
      <c r="A3" s="122"/>
      <c r="B3" s="122"/>
      <c r="C3" s="123"/>
      <c r="H3" s="66" t="s">
        <v>21</v>
      </c>
    </row>
    <row r="4" spans="1:8" ht="12.75">
      <c r="A4" s="122"/>
      <c r="B4" s="122"/>
      <c r="C4" s="123" t="s">
        <v>22</v>
      </c>
      <c r="D4" s="124"/>
      <c r="E4" s="125" t="s">
        <v>24</v>
      </c>
      <c r="F4" s="125" t="s">
        <v>23</v>
      </c>
      <c r="G4" s="125" t="s">
        <v>25</v>
      </c>
      <c r="H4" s="126" t="s">
        <v>26</v>
      </c>
    </row>
    <row r="5" spans="1:7" ht="12.75">
      <c r="A5" s="127" t="s">
        <v>27</v>
      </c>
      <c r="B5" s="128" t="s">
        <v>28</v>
      </c>
      <c r="C5" s="123" t="s">
        <v>29</v>
      </c>
      <c r="D5" s="129" t="s">
        <v>30</v>
      </c>
      <c r="E5" s="130" t="s">
        <v>31</v>
      </c>
      <c r="F5" s="130" t="s">
        <v>31</v>
      </c>
      <c r="G5" s="130" t="s">
        <v>31</v>
      </c>
    </row>
    <row r="6" spans="1:7" ht="12.75">
      <c r="A6" s="131"/>
      <c r="B6" s="132" t="s">
        <v>32</v>
      </c>
      <c r="C6" s="123" t="s">
        <v>33</v>
      </c>
      <c r="D6" s="133"/>
      <c r="E6" s="134"/>
      <c r="F6" s="134"/>
      <c r="G6" s="134"/>
    </row>
    <row r="7" spans="1:7" ht="12.75">
      <c r="A7" s="131"/>
      <c r="B7" s="135" t="s">
        <v>34</v>
      </c>
      <c r="C7" s="123" t="s">
        <v>35</v>
      </c>
      <c r="D7" s="133"/>
      <c r="E7" s="130" t="s">
        <v>36</v>
      </c>
      <c r="F7" s="130" t="s">
        <v>36</v>
      </c>
      <c r="G7" s="130" t="s">
        <v>36</v>
      </c>
    </row>
    <row r="8" spans="1:7" ht="12.75">
      <c r="A8" s="131"/>
      <c r="B8" s="128" t="s">
        <v>23</v>
      </c>
      <c r="C8" s="123" t="s">
        <v>37</v>
      </c>
      <c r="D8" s="136"/>
      <c r="E8" s="134"/>
      <c r="F8" s="134"/>
      <c r="G8" s="134"/>
    </row>
    <row r="9" spans="1:7" ht="12.75">
      <c r="A9" s="131"/>
      <c r="B9" s="132" t="s">
        <v>24</v>
      </c>
      <c r="C9" s="123" t="s">
        <v>38</v>
      </c>
      <c r="D9" s="137"/>
      <c r="E9" s="137"/>
      <c r="F9" s="137"/>
      <c r="G9" s="137"/>
    </row>
    <row r="10" spans="1:7" ht="12.75">
      <c r="A10" s="138"/>
      <c r="B10" s="135" t="s">
        <v>25</v>
      </c>
      <c r="C10" s="123" t="s">
        <v>39</v>
      </c>
      <c r="D10" s="137"/>
      <c r="E10" s="137"/>
      <c r="F10" s="137"/>
      <c r="G10" s="137"/>
    </row>
    <row r="11" spans="1:7" ht="12.75">
      <c r="A11" s="122"/>
      <c r="B11" s="122"/>
      <c r="C11" s="123" t="s">
        <v>40</v>
      </c>
      <c r="D11" s="137"/>
      <c r="E11" s="137"/>
      <c r="F11" s="137"/>
      <c r="G11" s="137"/>
    </row>
    <row r="12" spans="1:7" ht="12.75">
      <c r="A12" s="122"/>
      <c r="B12" s="139"/>
      <c r="C12" s="123" t="s">
        <v>41</v>
      </c>
      <c r="D12" s="140" t="s">
        <v>42</v>
      </c>
      <c r="E12" s="141" t="s">
        <v>43</v>
      </c>
      <c r="F12" s="141" t="s">
        <v>43</v>
      </c>
      <c r="G12" s="141" t="s">
        <v>43</v>
      </c>
    </row>
    <row r="13" spans="3:7" ht="12.75">
      <c r="C13" s="123" t="s">
        <v>44</v>
      </c>
      <c r="D13" s="142"/>
      <c r="E13" s="143"/>
      <c r="F13" s="143"/>
      <c r="G13" s="143"/>
    </row>
    <row r="14" spans="3:7" ht="12.75">
      <c r="C14" s="123" t="s">
        <v>45</v>
      </c>
      <c r="D14" s="142"/>
      <c r="E14" s="144"/>
      <c r="F14" s="144"/>
      <c r="G14" s="144"/>
    </row>
    <row r="15" spans="3:7" ht="12.75">
      <c r="C15" s="123" t="s">
        <v>46</v>
      </c>
      <c r="D15" s="142"/>
      <c r="E15" s="145" t="s">
        <v>47</v>
      </c>
      <c r="F15" s="145" t="s">
        <v>47</v>
      </c>
      <c r="G15" s="145" t="s">
        <v>47</v>
      </c>
    </row>
    <row r="16" spans="3:7" ht="12.75">
      <c r="C16" s="123" t="s">
        <v>48</v>
      </c>
      <c r="D16" s="142"/>
      <c r="E16" s="143"/>
      <c r="F16" s="143"/>
      <c r="G16" s="143"/>
    </row>
    <row r="17" spans="3:7" ht="12.75">
      <c r="C17" s="123" t="s">
        <v>49</v>
      </c>
      <c r="D17" s="146"/>
      <c r="E17" s="144"/>
      <c r="F17" s="144"/>
      <c r="G17" s="144"/>
    </row>
    <row r="18" spans="3:7" ht="12.75">
      <c r="C18" s="123" t="s">
        <v>50</v>
      </c>
      <c r="D18" s="137"/>
      <c r="E18" s="137"/>
      <c r="F18" s="137"/>
      <c r="G18" s="137"/>
    </row>
    <row r="19" spans="3:7" ht="12.75">
      <c r="C19" s="123" t="s">
        <v>51</v>
      </c>
      <c r="D19" s="137"/>
      <c r="E19" s="137"/>
      <c r="F19" s="137"/>
      <c r="G19" s="137"/>
    </row>
    <row r="20" spans="3:7" ht="12.75">
      <c r="C20" s="123" t="s">
        <v>52</v>
      </c>
      <c r="D20" s="137"/>
      <c r="E20" s="137"/>
      <c r="F20" s="137"/>
      <c r="G20" s="137"/>
    </row>
    <row r="21" spans="3:7" ht="12.75">
      <c r="C21" s="123" t="s">
        <v>53</v>
      </c>
      <c r="D21" s="147" t="s">
        <v>54</v>
      </c>
      <c r="E21" s="148" t="s">
        <v>55</v>
      </c>
      <c r="F21" s="148" t="s">
        <v>55</v>
      </c>
      <c r="G21" s="148" t="s">
        <v>55</v>
      </c>
    </row>
    <row r="22" spans="3:7" ht="12.75">
      <c r="C22" s="123" t="s">
        <v>56</v>
      </c>
      <c r="D22" s="149"/>
      <c r="E22" s="150" t="s">
        <v>57</v>
      </c>
      <c r="F22" s="150" t="s">
        <v>57</v>
      </c>
      <c r="G22" s="150" t="s">
        <v>57</v>
      </c>
    </row>
    <row r="23" spans="3:7" ht="12.75">
      <c r="C23" s="123" t="s">
        <v>58</v>
      </c>
      <c r="D23" s="149"/>
      <c r="E23" s="150"/>
      <c r="F23" s="150"/>
      <c r="G23" s="150"/>
    </row>
    <row r="24" spans="3:7" ht="12.75">
      <c r="C24" s="123" t="s">
        <v>59</v>
      </c>
      <c r="D24" s="149"/>
      <c r="E24" s="151"/>
      <c r="F24" s="151"/>
      <c r="G24" s="151"/>
    </row>
    <row r="25" spans="3:7" ht="12.75">
      <c r="C25" s="123" t="s">
        <v>60</v>
      </c>
      <c r="D25" s="149"/>
      <c r="E25" s="148" t="s">
        <v>61</v>
      </c>
      <c r="F25" s="148" t="s">
        <v>61</v>
      </c>
      <c r="G25" s="148" t="s">
        <v>61</v>
      </c>
    </row>
    <row r="26" spans="3:7" ht="12.75">
      <c r="C26" s="123" t="s">
        <v>62</v>
      </c>
      <c r="D26" s="149"/>
      <c r="E26" s="150" t="s">
        <v>63</v>
      </c>
      <c r="F26" s="150" t="s">
        <v>63</v>
      </c>
      <c r="G26" s="150" t="s">
        <v>63</v>
      </c>
    </row>
    <row r="27" spans="3:8" s="152" customFormat="1" ht="12.75">
      <c r="C27" s="123" t="s">
        <v>64</v>
      </c>
      <c r="D27" s="149"/>
      <c r="E27" s="150"/>
      <c r="F27" s="150"/>
      <c r="G27" s="150"/>
      <c r="H27" s="62"/>
    </row>
    <row r="28" spans="3:8" s="152" customFormat="1" ht="12.75">
      <c r="C28" s="123" t="s">
        <v>65</v>
      </c>
      <c r="D28" s="153"/>
      <c r="E28" s="151"/>
      <c r="F28" s="151"/>
      <c r="G28" s="151"/>
      <c r="H28" s="62"/>
    </row>
    <row r="29" spans="3:8" s="152" customFormat="1" ht="12.75">
      <c r="C29" s="123" t="s">
        <v>66</v>
      </c>
      <c r="D29" s="137"/>
      <c r="E29" s="137"/>
      <c r="F29" s="137"/>
      <c r="G29" s="137"/>
      <c r="H29" s="62"/>
    </row>
    <row r="30" spans="3:7" ht="12.75">
      <c r="C30" s="123" t="s">
        <v>67</v>
      </c>
      <c r="D30" s="137"/>
      <c r="E30" s="137"/>
      <c r="F30" s="137"/>
      <c r="G30" s="137"/>
    </row>
    <row r="31" spans="3:7" ht="12.75">
      <c r="C31" s="123" t="s">
        <v>68</v>
      </c>
      <c r="D31" s="137"/>
      <c r="E31" s="137"/>
      <c r="F31" s="137"/>
      <c r="G31" s="137"/>
    </row>
    <row r="32" spans="3:7" ht="12.75">
      <c r="C32" s="123" t="s">
        <v>69</v>
      </c>
      <c r="D32" s="154" t="s">
        <v>70</v>
      </c>
      <c r="E32" s="155" t="s">
        <v>71</v>
      </c>
      <c r="F32" s="155" t="s">
        <v>71</v>
      </c>
      <c r="G32" s="155" t="s">
        <v>71</v>
      </c>
    </row>
    <row r="33" spans="3:7" ht="12.75">
      <c r="C33" s="123" t="s">
        <v>72</v>
      </c>
      <c r="D33" s="156"/>
      <c r="E33" s="157" t="s">
        <v>73</v>
      </c>
      <c r="F33" s="157" t="s">
        <v>73</v>
      </c>
      <c r="G33" s="157" t="s">
        <v>73</v>
      </c>
    </row>
    <row r="34" spans="3:7" ht="12.75">
      <c r="C34" s="123" t="s">
        <v>74</v>
      </c>
      <c r="D34" s="156"/>
      <c r="E34" s="157" t="s">
        <v>75</v>
      </c>
      <c r="F34" s="157" t="s">
        <v>75</v>
      </c>
      <c r="G34" s="157" t="s">
        <v>75</v>
      </c>
    </row>
    <row r="35" spans="3:7" ht="12.75">
      <c r="C35" s="123" t="s">
        <v>76</v>
      </c>
      <c r="D35" s="156"/>
      <c r="E35" s="158"/>
      <c r="F35" s="158"/>
      <c r="G35" s="158"/>
    </row>
    <row r="36" spans="3:7" ht="12.75">
      <c r="C36" s="123" t="s">
        <v>77</v>
      </c>
      <c r="D36" s="156"/>
      <c r="E36" s="159" t="s">
        <v>22</v>
      </c>
      <c r="F36" s="159" t="s">
        <v>22</v>
      </c>
      <c r="G36" s="159" t="s">
        <v>22</v>
      </c>
    </row>
    <row r="37" spans="3:7" ht="12.75">
      <c r="C37" s="123" t="s">
        <v>78</v>
      </c>
      <c r="D37" s="156"/>
      <c r="E37" s="160" t="s">
        <v>37</v>
      </c>
      <c r="F37" s="160" t="s">
        <v>37</v>
      </c>
      <c r="G37" s="160" t="s">
        <v>37</v>
      </c>
    </row>
    <row r="38" spans="3:8" s="152" customFormat="1" ht="12.75">
      <c r="C38" s="123" t="s">
        <v>79</v>
      </c>
      <c r="D38" s="156"/>
      <c r="E38" s="157" t="s">
        <v>26</v>
      </c>
      <c r="F38" s="157" t="s">
        <v>26</v>
      </c>
      <c r="G38" s="157" t="s">
        <v>26</v>
      </c>
      <c r="H38" s="62"/>
    </row>
    <row r="39" spans="3:8" s="152" customFormat="1" ht="12.75">
      <c r="C39" s="123" t="s">
        <v>80</v>
      </c>
      <c r="D39" s="161"/>
      <c r="E39" s="158"/>
      <c r="F39" s="158"/>
      <c r="G39" s="158"/>
      <c r="H39" s="62"/>
    </row>
    <row r="40" spans="3:8" s="152" customFormat="1" ht="12.75">
      <c r="C40" s="123" t="s">
        <v>81</v>
      </c>
      <c r="D40" s="137"/>
      <c r="E40" s="137"/>
      <c r="F40" s="137"/>
      <c r="G40" s="137"/>
      <c r="H40" s="62"/>
    </row>
    <row r="41" spans="3:7" ht="12.75">
      <c r="C41" s="123" t="s">
        <v>82</v>
      </c>
      <c r="D41" s="137"/>
      <c r="E41" s="137"/>
      <c r="F41" s="137"/>
      <c r="G41" s="137"/>
    </row>
    <row r="42" spans="3:7" ht="12.75">
      <c r="C42" s="123" t="s">
        <v>83</v>
      </c>
      <c r="D42" s="137"/>
      <c r="E42" s="215"/>
      <c r="F42" s="215"/>
      <c r="G42" s="137"/>
    </row>
    <row r="43" spans="3:8" ht="12.75">
      <c r="C43" s="123" t="s">
        <v>84</v>
      </c>
      <c r="D43" s="162" t="s">
        <v>85</v>
      </c>
      <c r="E43" s="163" t="s">
        <v>163</v>
      </c>
      <c r="F43" s="165" t="s">
        <v>165</v>
      </c>
      <c r="G43" s="163" t="s">
        <v>163</v>
      </c>
      <c r="H43" s="163" t="s">
        <v>86</v>
      </c>
    </row>
    <row r="44" spans="3:8" ht="12.75">
      <c r="C44" s="123" t="s">
        <v>87</v>
      </c>
      <c r="D44" s="164"/>
      <c r="E44" s="165" t="s">
        <v>86</v>
      </c>
      <c r="F44" s="165" t="s">
        <v>86</v>
      </c>
      <c r="G44" s="165" t="s">
        <v>86</v>
      </c>
      <c r="H44" s="165" t="s">
        <v>88</v>
      </c>
    </row>
    <row r="45" spans="3:8" ht="12.75">
      <c r="C45" s="123" t="s">
        <v>89</v>
      </c>
      <c r="D45" s="164"/>
      <c r="E45" s="165" t="s">
        <v>88</v>
      </c>
      <c r="F45" s="165" t="s">
        <v>88</v>
      </c>
      <c r="G45" s="165" t="s">
        <v>88</v>
      </c>
      <c r="H45" s="165" t="s">
        <v>90</v>
      </c>
    </row>
    <row r="46" spans="3:8" ht="12.75">
      <c r="C46" s="123" t="s">
        <v>91</v>
      </c>
      <c r="D46" s="164"/>
      <c r="E46" s="165" t="s">
        <v>90</v>
      </c>
      <c r="F46" s="165" t="s">
        <v>90</v>
      </c>
      <c r="G46" s="165" t="s">
        <v>90</v>
      </c>
      <c r="H46" s="165" t="s">
        <v>92</v>
      </c>
    </row>
    <row r="47" spans="3:8" ht="12.75">
      <c r="C47" s="123" t="s">
        <v>93</v>
      </c>
      <c r="D47" s="164"/>
      <c r="E47" s="165"/>
      <c r="F47" s="165"/>
      <c r="G47" s="165"/>
      <c r="H47" s="165"/>
    </row>
    <row r="48" spans="3:8" ht="12.75">
      <c r="C48" s="123" t="s">
        <v>94</v>
      </c>
      <c r="D48" s="164"/>
      <c r="E48" s="166"/>
      <c r="F48" s="166"/>
      <c r="G48" s="166"/>
      <c r="H48" s="166"/>
    </row>
    <row r="49" spans="3:8" s="152" customFormat="1" ht="12.75">
      <c r="C49" s="123" t="s">
        <v>95</v>
      </c>
      <c r="D49" s="164"/>
      <c r="E49" s="167" t="s">
        <v>47</v>
      </c>
      <c r="F49" s="168" t="s">
        <v>99</v>
      </c>
      <c r="G49" s="167" t="s">
        <v>47</v>
      </c>
      <c r="H49" s="167" t="s">
        <v>22</v>
      </c>
    </row>
    <row r="50" spans="3:8" s="152" customFormat="1" ht="12.75">
      <c r="C50" s="123" t="s">
        <v>96</v>
      </c>
      <c r="D50" s="164"/>
      <c r="E50" s="168" t="s">
        <v>22</v>
      </c>
      <c r="F50" s="168" t="s">
        <v>22</v>
      </c>
      <c r="G50" s="168" t="s">
        <v>22</v>
      </c>
      <c r="H50" s="168" t="s">
        <v>29</v>
      </c>
    </row>
    <row r="51" spans="3:8" s="152" customFormat="1" ht="12.75">
      <c r="C51" s="123" t="s">
        <v>97</v>
      </c>
      <c r="D51" s="164"/>
      <c r="E51" s="168" t="s">
        <v>29</v>
      </c>
      <c r="F51" s="168">
        <v>2</v>
      </c>
      <c r="G51" s="168" t="s">
        <v>29</v>
      </c>
      <c r="H51" s="168" t="s">
        <v>33</v>
      </c>
    </row>
    <row r="52" spans="3:8" ht="12.75">
      <c r="C52" s="123" t="s">
        <v>98</v>
      </c>
      <c r="D52" s="164"/>
      <c r="E52" s="168" t="s">
        <v>33</v>
      </c>
      <c r="F52" s="168">
        <v>3</v>
      </c>
      <c r="G52" s="168" t="s">
        <v>33</v>
      </c>
      <c r="H52" s="165" t="s">
        <v>99</v>
      </c>
    </row>
    <row r="53" spans="3:8" ht="12.75">
      <c r="C53" s="123" t="s">
        <v>100</v>
      </c>
      <c r="D53" s="164"/>
      <c r="E53" s="165"/>
      <c r="F53" s="165"/>
      <c r="G53" s="165"/>
      <c r="H53" s="165"/>
    </row>
    <row r="54" spans="3:8" ht="12.75">
      <c r="C54" s="123" t="s">
        <v>101</v>
      </c>
      <c r="D54" s="169"/>
      <c r="E54" s="166"/>
      <c r="F54" s="166"/>
      <c r="G54" s="166"/>
      <c r="H54" s="166"/>
    </row>
    <row r="55" spans="3:8" ht="12.75">
      <c r="C55" s="123" t="s">
        <v>102</v>
      </c>
      <c r="D55" s="137"/>
      <c r="E55" s="137"/>
      <c r="F55" s="137"/>
      <c r="G55" s="137"/>
      <c r="H55" s="137"/>
    </row>
    <row r="56" spans="3:8" ht="12.75">
      <c r="C56" s="123" t="s">
        <v>103</v>
      </c>
      <c r="D56" s="137"/>
      <c r="E56" s="137"/>
      <c r="F56" s="137"/>
      <c r="G56" s="137"/>
      <c r="H56" s="137"/>
    </row>
    <row r="57" spans="3:8" ht="12.75">
      <c r="C57" s="123" t="s">
        <v>104</v>
      </c>
      <c r="D57" s="137"/>
      <c r="E57" s="137"/>
      <c r="F57" s="137"/>
      <c r="G57" s="137"/>
      <c r="H57" s="137"/>
    </row>
    <row r="58" spans="3:8" ht="12.75">
      <c r="C58" s="123" t="s">
        <v>105</v>
      </c>
      <c r="D58" s="170" t="s">
        <v>106</v>
      </c>
      <c r="E58" s="171" t="s">
        <v>107</v>
      </c>
      <c r="F58" s="171" t="s">
        <v>107</v>
      </c>
      <c r="G58" s="171" t="s">
        <v>107</v>
      </c>
      <c r="H58" s="171" t="s">
        <v>107</v>
      </c>
    </row>
    <row r="59" spans="3:8" ht="12.75">
      <c r="C59" s="123" t="s">
        <v>108</v>
      </c>
      <c r="D59" s="172"/>
      <c r="E59" s="173" t="s">
        <v>109</v>
      </c>
      <c r="F59" s="173" t="s">
        <v>109</v>
      </c>
      <c r="G59" s="173" t="s">
        <v>109</v>
      </c>
      <c r="H59" s="173" t="s">
        <v>109</v>
      </c>
    </row>
    <row r="60" spans="3:8" ht="12.75">
      <c r="C60" s="123" t="s">
        <v>110</v>
      </c>
      <c r="D60" s="172"/>
      <c r="E60" s="173" t="s">
        <v>111</v>
      </c>
      <c r="F60" s="173" t="s">
        <v>111</v>
      </c>
      <c r="G60" s="173" t="s">
        <v>111</v>
      </c>
      <c r="H60" s="173" t="s">
        <v>92</v>
      </c>
    </row>
    <row r="61" spans="3:8" ht="12.75">
      <c r="C61" s="123" t="s">
        <v>112</v>
      </c>
      <c r="D61" s="172"/>
      <c r="E61" s="174"/>
      <c r="F61" s="174"/>
      <c r="G61" s="174"/>
      <c r="H61" s="174"/>
    </row>
    <row r="62" spans="3:8" ht="12.75">
      <c r="C62" s="123" t="s">
        <v>113</v>
      </c>
      <c r="D62" s="172"/>
      <c r="E62" s="175" t="s">
        <v>47</v>
      </c>
      <c r="F62" s="175" t="s">
        <v>47</v>
      </c>
      <c r="G62" s="175" t="s">
        <v>47</v>
      </c>
      <c r="H62" s="175" t="s">
        <v>47</v>
      </c>
    </row>
    <row r="63" spans="3:8" ht="12.75">
      <c r="C63" s="123" t="s">
        <v>114</v>
      </c>
      <c r="D63" s="172"/>
      <c r="E63" s="175" t="s">
        <v>22</v>
      </c>
      <c r="F63" s="175" t="s">
        <v>22</v>
      </c>
      <c r="G63" s="175" t="s">
        <v>22</v>
      </c>
      <c r="H63" s="175" t="s">
        <v>22</v>
      </c>
    </row>
    <row r="64" spans="3:8" ht="12.75">
      <c r="C64" s="123" t="s">
        <v>115</v>
      </c>
      <c r="D64" s="172"/>
      <c r="E64" s="175" t="s">
        <v>29</v>
      </c>
      <c r="F64" s="175" t="s">
        <v>29</v>
      </c>
      <c r="G64" s="175" t="s">
        <v>29</v>
      </c>
      <c r="H64" s="173" t="s">
        <v>99</v>
      </c>
    </row>
    <row r="65" spans="3:8" ht="12.75">
      <c r="C65" s="123" t="s">
        <v>116</v>
      </c>
      <c r="D65" s="176"/>
      <c r="E65" s="174"/>
      <c r="F65" s="174"/>
      <c r="G65" s="174"/>
      <c r="H65" s="174"/>
    </row>
    <row r="66" spans="3:7" ht="12.75">
      <c r="C66" s="123" t="s">
        <v>117</v>
      </c>
      <c r="D66" s="137"/>
      <c r="E66" s="137"/>
      <c r="F66" s="137"/>
      <c r="G66" s="137"/>
    </row>
    <row r="67" spans="3:7" ht="12.75">
      <c r="C67" s="123" t="s">
        <v>118</v>
      </c>
      <c r="D67" s="137"/>
      <c r="E67" s="137"/>
      <c r="F67" s="137"/>
      <c r="G67" s="137"/>
    </row>
    <row r="68" spans="3:8" s="152" customFormat="1" ht="12.75">
      <c r="C68" s="123" t="s">
        <v>119</v>
      </c>
      <c r="D68" s="137"/>
      <c r="E68" s="137"/>
      <c r="F68" s="137"/>
      <c r="G68" s="137"/>
      <c r="H68" s="62"/>
    </row>
    <row r="69" spans="3:8" s="152" customFormat="1" ht="12.75">
      <c r="C69" s="123" t="s">
        <v>120</v>
      </c>
      <c r="D69" s="177" t="s">
        <v>121</v>
      </c>
      <c r="E69" s="178" t="s">
        <v>122</v>
      </c>
      <c r="F69" s="178" t="s">
        <v>122</v>
      </c>
      <c r="G69" s="178" t="s">
        <v>122</v>
      </c>
      <c r="H69" s="62"/>
    </row>
    <row r="70" spans="3:8" s="152" customFormat="1" ht="12.75">
      <c r="C70" s="123" t="s">
        <v>123</v>
      </c>
      <c r="D70" s="179"/>
      <c r="E70" s="180"/>
      <c r="F70" s="180"/>
      <c r="G70" s="180"/>
      <c r="H70" s="62"/>
    </row>
    <row r="71" spans="3:7" ht="12.75">
      <c r="C71" s="123" t="s">
        <v>124</v>
      </c>
      <c r="D71" s="179"/>
      <c r="E71" s="181" t="s">
        <v>92</v>
      </c>
      <c r="F71" s="181" t="s">
        <v>92</v>
      </c>
      <c r="G71" s="181" t="s">
        <v>92</v>
      </c>
    </row>
    <row r="72" spans="3:7" ht="12.75">
      <c r="C72" s="123" t="s">
        <v>125</v>
      </c>
      <c r="D72" s="179"/>
      <c r="E72" s="181" t="s">
        <v>92</v>
      </c>
      <c r="F72" s="181" t="s">
        <v>92</v>
      </c>
      <c r="G72" s="181" t="s">
        <v>92</v>
      </c>
    </row>
    <row r="73" spans="3:7" ht="12.75">
      <c r="C73" s="123" t="s">
        <v>126</v>
      </c>
      <c r="D73" s="179"/>
      <c r="E73" s="182" t="s">
        <v>92</v>
      </c>
      <c r="F73" s="182" t="s">
        <v>92</v>
      </c>
      <c r="G73" s="182" t="s">
        <v>92</v>
      </c>
    </row>
    <row r="74" spans="3:7" ht="12.75">
      <c r="C74" s="123" t="s">
        <v>127</v>
      </c>
      <c r="D74" s="179"/>
      <c r="E74" s="178" t="s">
        <v>128</v>
      </c>
      <c r="F74" s="178" t="s">
        <v>128</v>
      </c>
      <c r="G74" s="178" t="s">
        <v>128</v>
      </c>
    </row>
    <row r="75" spans="3:8" s="152" customFormat="1" ht="12.75">
      <c r="C75" s="123" t="s">
        <v>129</v>
      </c>
      <c r="D75" s="179"/>
      <c r="E75" s="180"/>
      <c r="F75" s="180"/>
      <c r="G75" s="180"/>
      <c r="H75" s="62"/>
    </row>
    <row r="76" spans="3:8" s="152" customFormat="1" ht="12.75">
      <c r="C76" s="123" t="s">
        <v>130</v>
      </c>
      <c r="D76" s="179"/>
      <c r="E76" s="181"/>
      <c r="F76" s="181"/>
      <c r="G76" s="181"/>
      <c r="H76" s="62"/>
    </row>
    <row r="77" spans="3:8" s="152" customFormat="1" ht="12.75">
      <c r="C77" s="123" t="s">
        <v>131</v>
      </c>
      <c r="D77" s="179"/>
      <c r="E77" s="181"/>
      <c r="F77" s="181"/>
      <c r="G77" s="181"/>
      <c r="H77" s="62"/>
    </row>
    <row r="78" spans="3:7" ht="12.75">
      <c r="C78" s="123" t="s">
        <v>132</v>
      </c>
      <c r="D78" s="183"/>
      <c r="E78" s="184"/>
      <c r="F78" s="184"/>
      <c r="G78" s="184"/>
    </row>
    <row r="79" spans="3:7" ht="12.75">
      <c r="C79" s="123" t="s">
        <v>133</v>
      </c>
      <c r="D79" s="137"/>
      <c r="E79" s="137"/>
      <c r="F79" s="137"/>
      <c r="G79" s="137"/>
    </row>
    <row r="80" spans="3:7" ht="12.75">
      <c r="C80" s="123" t="s">
        <v>134</v>
      </c>
      <c r="D80" s="137"/>
      <c r="E80" s="137"/>
      <c r="F80" s="137"/>
      <c r="G80" s="137"/>
    </row>
    <row r="81" spans="3:7" ht="12.75">
      <c r="C81" s="123" t="s">
        <v>135</v>
      </c>
      <c r="D81" s="137"/>
      <c r="E81" s="137"/>
      <c r="F81" s="137"/>
      <c r="G81" s="137"/>
    </row>
    <row r="82" spans="3:7" ht="12.75">
      <c r="C82" s="123" t="s">
        <v>136</v>
      </c>
      <c r="D82" s="185" t="s">
        <v>137</v>
      </c>
      <c r="E82" s="186" t="s">
        <v>138</v>
      </c>
      <c r="F82" s="186" t="s">
        <v>138</v>
      </c>
      <c r="G82" s="187" t="s">
        <v>139</v>
      </c>
    </row>
    <row r="83" spans="3:7" ht="12.75">
      <c r="C83" s="123" t="s">
        <v>140</v>
      </c>
      <c r="D83" s="188"/>
      <c r="E83" s="189" t="s">
        <v>138</v>
      </c>
      <c r="F83" s="189" t="s">
        <v>138</v>
      </c>
      <c r="G83" s="190" t="s">
        <v>141</v>
      </c>
    </row>
    <row r="84" spans="3:7" ht="12.75">
      <c r="C84" s="123" t="s">
        <v>142</v>
      </c>
      <c r="D84" s="188"/>
      <c r="E84" s="189" t="s">
        <v>92</v>
      </c>
      <c r="F84" s="189" t="s">
        <v>92</v>
      </c>
      <c r="G84" s="187" t="s">
        <v>143</v>
      </c>
    </row>
    <row r="85" spans="3:7" ht="12.75">
      <c r="C85" s="123" t="s">
        <v>144</v>
      </c>
      <c r="D85" s="191"/>
      <c r="E85" s="192" t="s">
        <v>92</v>
      </c>
      <c r="F85" s="192" t="s">
        <v>92</v>
      </c>
      <c r="G85" s="190" t="s">
        <v>63</v>
      </c>
    </row>
    <row r="86" spans="4:7" ht="12.75">
      <c r="D86" s="137"/>
      <c r="E86" s="137"/>
      <c r="F86" s="137"/>
      <c r="G86" s="137"/>
    </row>
    <row r="87" ht="12.75">
      <c r="B87" s="58" t="s">
        <v>145</v>
      </c>
    </row>
    <row r="88" spans="2:8" s="152" customFormat="1" ht="12.75">
      <c r="B88" s="193" t="s">
        <v>146</v>
      </c>
      <c r="C88" s="194"/>
      <c r="D88" s="66"/>
      <c r="E88" s="62"/>
      <c r="F88" s="62"/>
      <c r="G88" s="62"/>
      <c r="H88" s="62"/>
    </row>
    <row r="89" spans="2:8" s="152" customFormat="1" ht="12.75">
      <c r="B89" s="195" t="s">
        <v>92</v>
      </c>
      <c r="C89" s="194"/>
      <c r="D89" s="66"/>
      <c r="E89" s="62"/>
      <c r="F89" s="62"/>
      <c r="G89" s="62"/>
      <c r="H89" s="62"/>
    </row>
    <row r="90" spans="2:8" s="152" customFormat="1" ht="12.75">
      <c r="B90" s="195" t="s">
        <v>147</v>
      </c>
      <c r="C90" s="194"/>
      <c r="D90" s="66"/>
      <c r="E90" s="62"/>
      <c r="F90" s="62"/>
      <c r="G90" s="62"/>
      <c r="H90" s="62"/>
    </row>
    <row r="91" ht="12.75">
      <c r="B91" s="195" t="s">
        <v>92</v>
      </c>
    </row>
    <row r="92" ht="12.75">
      <c r="B92" s="196" t="s">
        <v>148</v>
      </c>
    </row>
    <row r="93" ht="12.75">
      <c r="B93" s="196" t="s">
        <v>149</v>
      </c>
    </row>
    <row r="94" ht="12.75">
      <c r="B94" s="196" t="s">
        <v>92</v>
      </c>
    </row>
    <row r="95" ht="12.75">
      <c r="B95" s="196" t="s">
        <v>150</v>
      </c>
    </row>
    <row r="96" ht="12.75">
      <c r="B96" s="196" t="s">
        <v>151</v>
      </c>
    </row>
    <row r="97" ht="12.75">
      <c r="B97" s="196" t="s">
        <v>92</v>
      </c>
    </row>
    <row r="98" spans="1:3" ht="12.75">
      <c r="A98" s="197"/>
      <c r="B98" s="196" t="s">
        <v>152</v>
      </c>
      <c r="C98" s="198"/>
    </row>
    <row r="99" ht="12.75">
      <c r="B99" s="196" t="s">
        <v>153</v>
      </c>
    </row>
    <row r="100" ht="12.75">
      <c r="B100" s="196" t="s">
        <v>92</v>
      </c>
    </row>
    <row r="101" ht="12.75">
      <c r="B101" s="196" t="s">
        <v>154</v>
      </c>
    </row>
    <row r="102" ht="12.75">
      <c r="B102" s="196" t="s">
        <v>155</v>
      </c>
    </row>
    <row r="103" ht="12.75">
      <c r="B103" s="196" t="s">
        <v>92</v>
      </c>
    </row>
    <row r="104" ht="12.75">
      <c r="B104" s="196" t="s">
        <v>156</v>
      </c>
    </row>
  </sheetData>
  <sheetProtection/>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selection activeCell="B44" sqref="B44"/>
    </sheetView>
  </sheetViews>
  <sheetFormatPr defaultColWidth="9.140625" defaultRowHeight="12.75"/>
  <cols>
    <col min="2" max="2" width="27.7109375" style="0" customWidth="1"/>
    <col min="3" max="3" width="20.00390625" style="0" customWidth="1"/>
    <col min="4" max="4" width="53.8515625" style="0" customWidth="1"/>
    <col min="5" max="5" width="6.140625" style="0" customWidth="1"/>
  </cols>
  <sheetData>
    <row r="1" ht="13.5">
      <c r="A1" s="241" t="s">
        <v>168</v>
      </c>
    </row>
    <row r="2" spans="2:3" ht="12.75">
      <c r="B2" s="199" t="s">
        <v>157</v>
      </c>
      <c r="C2" s="200" t="s">
        <v>158</v>
      </c>
    </row>
    <row r="4" spans="2:5" ht="12.75">
      <c r="B4" s="237" t="str">
        <f>'M65xDbase'!M5</f>
        <v>M651M3UC21A </v>
      </c>
      <c r="C4" s="238"/>
      <c r="D4" s="201"/>
      <c r="E4" s="202"/>
    </row>
    <row r="5" spans="2:5" ht="12.75">
      <c r="B5" s="235" t="str">
        <f>'M65xDbase'!M6</f>
        <v>M651, Transducer, 3-Phase</v>
      </c>
      <c r="C5" s="236"/>
      <c r="D5" s="203"/>
      <c r="E5" s="204" t="str">
        <f>'M65xDbase'!O6</f>
        <v>M651</v>
      </c>
    </row>
    <row r="6" spans="2:5" ht="12.75">
      <c r="B6" s="235" t="str">
        <f>'M65xDbase'!M7</f>
        <v>Base Model:</v>
      </c>
      <c r="C6" s="236"/>
      <c r="D6" s="203" t="str">
        <f>'M65xDbase'!N7</f>
        <v>Multifunction, Advanced</v>
      </c>
      <c r="E6" s="204" t="str">
        <f>'M65xDbase'!O7</f>
        <v>M3</v>
      </c>
    </row>
    <row r="7" spans="2:5" ht="12.75">
      <c r="B7" s="235" t="str">
        <f>'M65xDbase'!M8</f>
        <v>Accuracy:</v>
      </c>
      <c r="C7" s="236"/>
      <c r="D7" s="203" t="str">
        <f>'M65xDbase'!N8</f>
        <v>0.1% measurement, Class 0.2S energy</v>
      </c>
      <c r="E7" s="204">
        <f>'M65xDbase'!O8</f>
        <v>0</v>
      </c>
    </row>
    <row r="8" spans="2:5" ht="12.75">
      <c r="B8" s="235" t="str">
        <f>'M65xDbase'!M9</f>
        <v>Power Supply:</v>
      </c>
      <c r="C8" s="236"/>
      <c r="D8" s="203" t="str">
        <f>'M65xDbase'!N9</f>
        <v>48-250 Vdc/55-240 Vac</v>
      </c>
      <c r="E8" s="204" t="str">
        <f>'M65xDbase'!O9</f>
        <v>U</v>
      </c>
    </row>
    <row r="9" spans="2:5" ht="12.75">
      <c r="B9" s="235" t="str">
        <f>'M65xDbase'!M10</f>
        <v>Signal Input Range:</v>
      </c>
      <c r="C9" s="236"/>
      <c r="D9" s="203" t="str">
        <f>'M65xDbase'!N10</f>
        <v>120 Vac, 0-5 Amps Split Core CT (3)</v>
      </c>
      <c r="E9" s="204" t="str">
        <f>'M65xDbase'!O10</f>
        <v>C</v>
      </c>
    </row>
    <row r="10" spans="2:5" ht="12.75">
      <c r="B10" s="235" t="str">
        <f>'M65xDbase'!M11</f>
        <v>Communication Port:</v>
      </c>
      <c r="C10" s="236"/>
      <c r="D10" s="203" t="str">
        <f>'M65xDbase'!N11</f>
        <v>Analogue output (Three 4 ... 20 mA passive) </v>
      </c>
      <c r="E10" s="204" t="str">
        <f>'M65xDbase'!O11</f>
        <v>2</v>
      </c>
    </row>
    <row r="11" spans="2:5" ht="12.75">
      <c r="B11" s="235" t="str">
        <f>'M65xDbase'!M12</f>
        <v>Ethernet Port:</v>
      </c>
      <c r="C11" s="236"/>
      <c r="D11" s="203" t="str">
        <f>'M65xDbase'!N12</f>
        <v>Ethernet 10BaseT/100BaseTX, port enabled for protocols</v>
      </c>
      <c r="E11" s="204" t="str">
        <f>'M65xDbase'!O12</f>
        <v>1</v>
      </c>
    </row>
    <row r="12" spans="2:5" ht="12.75">
      <c r="B12" s="235" t="str">
        <f>'M65xDbase'!M13</f>
        <v>Design Suffix:</v>
      </c>
      <c r="C12" s="236"/>
      <c r="D12" s="203" t="str">
        <f>'M65xDbase'!N13</f>
        <v>Factory assigned </v>
      </c>
      <c r="E12" s="204" t="str">
        <f>'M65xDbase'!O13</f>
        <v>A</v>
      </c>
    </row>
    <row r="13" spans="2:5" ht="12.75">
      <c r="B13" s="235" t="str">
        <f>'M65xDbase'!M14</f>
        <v>Mounting:</v>
      </c>
      <c r="C13" s="236"/>
      <c r="D13" s="203" t="str">
        <f>'M65xDbase'!N14</f>
        <v>Not applicable</v>
      </c>
      <c r="E13" s="204" t="str">
        <f>'M65xDbase'!O14</f>
        <v> </v>
      </c>
    </row>
    <row r="14" spans="2:5" ht="12.75">
      <c r="B14" s="235"/>
      <c r="C14" s="236"/>
      <c r="D14" s="203"/>
      <c r="E14" s="204"/>
    </row>
    <row r="15" spans="2:5" ht="12.75">
      <c r="B15" s="239"/>
      <c r="C15" s="240"/>
      <c r="D15" s="205"/>
      <c r="E15" s="208"/>
    </row>
    <row r="16" spans="2:5" ht="12.75">
      <c r="B16" s="236"/>
      <c r="C16" s="236"/>
      <c r="D16" s="203"/>
      <c r="E16" s="207"/>
    </row>
    <row r="17" spans="2:5" ht="12.75">
      <c r="B17" s="236"/>
      <c r="C17" s="236"/>
      <c r="D17" s="203"/>
      <c r="E17" s="207"/>
    </row>
    <row r="18" spans="2:5" ht="12.75">
      <c r="B18" s="206" t="s">
        <v>162</v>
      </c>
      <c r="C18" s="206" t="s">
        <v>164</v>
      </c>
      <c r="D18" s="203"/>
      <c r="E18" s="203"/>
    </row>
    <row r="19" spans="2:3" ht="12.75">
      <c r="B19" s="214" t="s">
        <v>166</v>
      </c>
      <c r="C19" t="s">
        <v>167</v>
      </c>
    </row>
  </sheetData>
  <sheetProtection password="C927" sheet="1" objects="1" scenarios="1"/>
  <mergeCells count="14">
    <mergeCell ref="B16:C16"/>
    <mergeCell ref="B17:C17"/>
    <mergeCell ref="B10:C10"/>
    <mergeCell ref="B11:C11"/>
    <mergeCell ref="B12:C12"/>
    <mergeCell ref="B13:C13"/>
    <mergeCell ref="B14:C14"/>
    <mergeCell ref="B15:C15"/>
    <mergeCell ref="B9:C9"/>
    <mergeCell ref="B4:C4"/>
    <mergeCell ref="B5:C5"/>
    <mergeCell ref="B6:C6"/>
    <mergeCell ref="B7:C7"/>
    <mergeCell ref="B8:C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ALSTOM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VENABLES Graham</dc:creator>
  <cp:keywords/>
  <dc:description/>
  <cp:lastModifiedBy>ROUND Nicola</cp:lastModifiedBy>
  <dcterms:created xsi:type="dcterms:W3CDTF">2015-04-23T07:11:55Z</dcterms:created>
  <dcterms:modified xsi:type="dcterms:W3CDTF">2018-07-12T14:25:16Z</dcterms:modified>
  <cp:category/>
  <cp:version/>
  <cp:contentType/>
  <cp:contentStatus/>
</cp:coreProperties>
</file>